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harentestourisme1617.sharepoint.com/sites/serveur-ct/Documents partages/General/Data &amp; Intelligence touristique/LIVRABLES/A - PACK TERRITOIRE/Pack Expert/"/>
    </mc:Choice>
  </mc:AlternateContent>
  <xr:revisionPtr revIDLastSave="1094" documentId="13_ncr:1_{EE5AAC72-66D0-452E-8EB2-7772FC6E0BC7}" xr6:coauthVersionLast="47" xr6:coauthVersionMax="47" xr10:uidLastSave="{E603039B-50BB-4B40-A6D8-4B5AC23F8F60}"/>
  <bookViews>
    <workbookView xWindow="-120" yWindow="-120" windowWidth="29040" windowHeight="15720" tabRatio="759" firstSheet="1" activeTab="1" xr2:uid="{00000000-000D-0000-FFFF-FFFF00000000}"/>
  </bookViews>
  <sheets>
    <sheet name="Conditions d'utilisation" sheetId="36" r:id="rId1"/>
    <sheet name="Sommaire" sheetId="13" r:id="rId2"/>
    <sheet name="Indicateurs économiques" sheetId="29" r:id="rId3"/>
    <sheet name="Offre d'hébergements" sheetId="1" r:id="rId4"/>
    <sheet name="Synthèse offre d'hébergements" sheetId="10" r:id="rId5"/>
    <sheet name="Offre labellisée" sheetId="17" r:id="rId6"/>
    <sheet name="Tarif" sheetId="37" r:id="rId7"/>
    <sheet name="Fréquentation " sheetId="35" r:id="rId8"/>
    <sheet name="Origine des clientèles" sheetId="21" r:id="rId9"/>
    <sheet name="Campings - Nuitées" sheetId="18" r:id="rId10"/>
    <sheet name="Campings - Nuitées étrangères " sheetId="24" r:id="rId11"/>
    <sheet name="Campings - TO | durée séjour" sheetId="25" r:id="rId12"/>
    <sheet name="Hôtels - Nuitées" sheetId="23" r:id="rId13"/>
    <sheet name="Hôtels - Nuitées étrangères " sheetId="2" r:id="rId14"/>
    <sheet name="Hôtels - TO | durée séjour " sheetId="6" r:id="rId15"/>
    <sheet name="Sites de visite" sheetId="4" r:id="rId16"/>
  </sheets>
  <definedNames>
    <definedName name="_xlnm.Print_Area" localSheetId="9">'Campings - Nuitées'!$A$1:$P$86</definedName>
    <definedName name="_xlnm.Print_Area" localSheetId="10">'Campings - Nuitées étrangères '!$A$1:$P$71</definedName>
    <definedName name="_xlnm.Print_Area" localSheetId="11">'Campings - TO | durée séjour'!$A$1:$N$42</definedName>
    <definedName name="_xlnm.Print_Area" localSheetId="0">'Conditions d''utilisation'!$A$1:$M$23</definedName>
    <definedName name="_xlnm.Print_Area" localSheetId="7">'Fréquentation '!$A$1:$P$55</definedName>
    <definedName name="_xlnm.Print_Area" localSheetId="12">'Hôtels - Nuitées'!$A$1:$O$92</definedName>
    <definedName name="_xlnm.Print_Area" localSheetId="13">'Hôtels - Nuitées étrangères '!$A$1:$Q$72</definedName>
    <definedName name="_xlnm.Print_Area" localSheetId="14">'Hôtels - TO | durée séjour '!$A$1:$N$106</definedName>
    <definedName name="_xlnm.Print_Area" localSheetId="2">'Indicateurs économiques'!$A$1:$G$59</definedName>
    <definedName name="_xlnm.Print_Area" localSheetId="3">'Offre d''hébergements'!$A$1:$M$94</definedName>
    <definedName name="_xlnm.Print_Area" localSheetId="5">'Offre labellisée'!$A$1:$M$54</definedName>
    <definedName name="_xlnm.Print_Area" localSheetId="8">'Origine des clientèles'!$A$1:$K$49</definedName>
    <definedName name="_xlnm.Print_Area" localSheetId="15">'Sites de visite'!$A$1:$L$66</definedName>
    <definedName name="_xlnm.Print_Area" localSheetId="1">Sommaire!$A$1:$P$64</definedName>
    <definedName name="_xlnm.Print_Area" localSheetId="4">'Synthèse offre d''hébergements'!$A$1:$O$92</definedName>
    <definedName name="_xlnm.Print_Area" localSheetId="6">Tarif!$A$1:$K$51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3" i="1" l="1"/>
  <c r="K69" i="1"/>
  <c r="K91" i="1"/>
  <c r="J93" i="1"/>
  <c r="I93" i="1"/>
  <c r="H93" i="1"/>
  <c r="H91" i="1" s="1"/>
  <c r="G93" i="1"/>
  <c r="G91" i="1" s="1"/>
  <c r="F93" i="1"/>
  <c r="F91" i="1" s="1"/>
  <c r="E93" i="1"/>
  <c r="K92" i="1"/>
  <c r="K90" i="1" s="1"/>
  <c r="J92" i="1"/>
  <c r="J90" i="1" s="1"/>
  <c r="I92" i="1"/>
  <c r="I90" i="1" s="1"/>
  <c r="H92" i="1"/>
  <c r="H90" i="1" s="1"/>
  <c r="G92" i="1"/>
  <c r="G90" i="1" s="1"/>
  <c r="F92" i="1"/>
  <c r="F90" i="1" s="1"/>
  <c r="E92" i="1"/>
  <c r="E90" i="1" s="1"/>
  <c r="J91" i="1"/>
  <c r="I91" i="1"/>
  <c r="E91" i="1"/>
  <c r="J69" i="1"/>
  <c r="I69" i="1"/>
  <c r="H69" i="1"/>
  <c r="G69" i="1"/>
  <c r="F69" i="1"/>
  <c r="E69" i="1"/>
  <c r="K68" i="1"/>
  <c r="J68" i="1"/>
  <c r="I68" i="1"/>
  <c r="H68" i="1"/>
  <c r="G68" i="1"/>
  <c r="F68" i="1"/>
  <c r="E68" i="1"/>
  <c r="I17" i="13"/>
  <c r="I21" i="13" l="1"/>
  <c r="I18" i="13"/>
  <c r="B18" i="23"/>
  <c r="I20" i="13" s="1"/>
  <c r="B19" i="29"/>
  <c r="D10" i="37" l="1"/>
  <c r="D8" i="37"/>
  <c r="E51" i="10" l="1"/>
  <c r="D25" i="10"/>
  <c r="J89" i="1" l="1"/>
  <c r="I89" i="1"/>
  <c r="H89" i="1"/>
  <c r="G89" i="1"/>
  <c r="F89" i="1"/>
  <c r="E89" i="1"/>
  <c r="J85" i="1"/>
  <c r="I85" i="1"/>
  <c r="H85" i="1"/>
  <c r="G85" i="1"/>
  <c r="F85" i="1"/>
  <c r="E85" i="1"/>
  <c r="J84" i="1"/>
  <c r="I84" i="1"/>
  <c r="H84" i="1"/>
  <c r="G84" i="1"/>
  <c r="F84" i="1"/>
  <c r="E84" i="1"/>
  <c r="J72" i="23" l="1"/>
  <c r="J71" i="23"/>
  <c r="J70" i="23"/>
  <c r="J69" i="23"/>
  <c r="J68" i="23"/>
  <c r="J67" i="23"/>
  <c r="J66" i="23"/>
  <c r="J65" i="23"/>
  <c r="J64" i="23"/>
  <c r="J63" i="23"/>
  <c r="J62" i="23"/>
  <c r="J61" i="23"/>
  <c r="J60" i="23"/>
  <c r="J27" i="23"/>
  <c r="J28" i="23"/>
  <c r="J26" i="23"/>
  <c r="K85" i="18"/>
  <c r="K84" i="18"/>
  <c r="J27" i="18"/>
  <c r="J26" i="18"/>
  <c r="J25" i="18"/>
  <c r="C10" i="21"/>
  <c r="C11" i="21"/>
  <c r="C9" i="21"/>
  <c r="E10" i="21"/>
  <c r="E11" i="21"/>
  <c r="E9" i="21"/>
  <c r="E25" i="13" l="1"/>
  <c r="M19" i="13"/>
  <c r="M20" i="13"/>
  <c r="M18" i="13"/>
  <c r="H13" i="13"/>
  <c r="H12" i="13"/>
  <c r="C19" i="13"/>
  <c r="B23" i="1"/>
  <c r="B21" i="1"/>
  <c r="E15" i="13" s="1"/>
  <c r="B19" i="1"/>
  <c r="E16" i="13" s="1"/>
  <c r="B17" i="1"/>
  <c r="C17" i="13" s="1"/>
  <c r="B15" i="1"/>
  <c r="C15" i="13" s="1"/>
  <c r="B13" i="1"/>
  <c r="E17" i="13" l="1"/>
  <c r="C16" i="13"/>
  <c r="C11" i="1"/>
  <c r="G26" i="10"/>
  <c r="E53" i="10" s="1"/>
  <c r="G25" i="10"/>
  <c r="B11" i="1" l="1"/>
  <c r="C12" i="13"/>
  <c r="C58" i="10"/>
  <c r="G29" i="10"/>
  <c r="E54" i="10" s="1"/>
  <c r="G28" i="10"/>
  <c r="E55" i="10" s="1"/>
  <c r="G27" i="10"/>
  <c r="E52" i="10" s="1"/>
  <c r="C51" i="10"/>
  <c r="C25" i="10"/>
  <c r="D29" i="10"/>
  <c r="C54" i="10" s="1"/>
  <c r="D28" i="10"/>
  <c r="C55" i="10" s="1"/>
  <c r="D27" i="10"/>
  <c r="D26" i="10"/>
  <c r="C53" i="10" s="1"/>
  <c r="F29" i="10"/>
  <c r="C29" i="10"/>
  <c r="F28" i="10"/>
  <c r="C28" i="10"/>
  <c r="F27" i="10"/>
  <c r="C27" i="10"/>
  <c r="F26" i="10"/>
  <c r="C26" i="10"/>
  <c r="F25" i="10"/>
  <c r="E56" i="10" l="1"/>
  <c r="C52" i="10"/>
  <c r="C56" i="10" s="1"/>
  <c r="D12" i="10" s="1"/>
  <c r="E58" i="10"/>
  <c r="D13" i="10"/>
  <c r="D30" i="10"/>
  <c r="G30" i="10"/>
  <c r="C60" i="10" l="1"/>
  <c r="D58" i="10" s="1"/>
  <c r="E60" i="10"/>
  <c r="F56" i="10" s="1"/>
  <c r="D16" i="10"/>
  <c r="E25" i="10"/>
  <c r="D56" i="10" l="1"/>
  <c r="F58" i="10"/>
  <c r="D17" i="10" s="1"/>
  <c r="F13" i="13" s="1"/>
  <c r="D15" i="10"/>
  <c r="F53" i="10"/>
  <c r="F54" i="10"/>
  <c r="F55" i="10"/>
  <c r="F51" i="10"/>
  <c r="F52" i="10"/>
  <c r="D55" i="10" l="1"/>
  <c r="D51" i="10"/>
  <c r="D52" i="10"/>
  <c r="D54" i="10"/>
  <c r="D53" i="10"/>
  <c r="H29" i="10" l="1"/>
  <c r="F30" i="10" l="1"/>
  <c r="F60" i="10" l="1"/>
  <c r="D60" i="10"/>
  <c r="H28" i="10" l="1"/>
  <c r="E28" i="10"/>
  <c r="C30" i="10" l="1"/>
  <c r="H25" i="10"/>
  <c r="H27" i="10"/>
  <c r="E26" i="10"/>
  <c r="E27" i="10"/>
  <c r="E29" i="10"/>
  <c r="E30" i="10" l="1"/>
  <c r="H26" i="10"/>
  <c r="H30" i="10"/>
</calcChain>
</file>

<file path=xl/sharedStrings.xml><?xml version="1.0" encoding="utf-8"?>
<sst xmlns="http://schemas.openxmlformats.org/spreadsheetml/2006/main" count="1110" uniqueCount="430">
  <si>
    <t>TYPE D'HEBERGEMENT</t>
  </si>
  <si>
    <t>CLASSEMENT</t>
  </si>
  <si>
    <t>Nombre de structures et
Nombre de lits touristiques</t>
  </si>
  <si>
    <t xml:space="preserve">HOTELLERIE DE PLEIN AIR </t>
  </si>
  <si>
    <t>Non classés</t>
  </si>
  <si>
    <t>Nbre de structures</t>
  </si>
  <si>
    <t>Nbre de lits touristiques</t>
  </si>
  <si>
    <t xml:space="preserve">1 étoile </t>
  </si>
  <si>
    <t xml:space="preserve">2 étoiles </t>
  </si>
  <si>
    <t xml:space="preserve">3 étoiles </t>
  </si>
  <si>
    <t xml:space="preserve">4 étoiles </t>
  </si>
  <si>
    <t xml:space="preserve">5 étoiles </t>
  </si>
  <si>
    <t>TOTAL</t>
  </si>
  <si>
    <t xml:space="preserve">HOTELLERIE 
</t>
  </si>
  <si>
    <t xml:space="preserve">MEUBLES DE TOURISME </t>
  </si>
  <si>
    <t>1 étoile</t>
  </si>
  <si>
    <t>2 étoiles</t>
  </si>
  <si>
    <t>3 étoiles</t>
  </si>
  <si>
    <t>4 étoiles</t>
  </si>
  <si>
    <t>5 étoiles</t>
  </si>
  <si>
    <t xml:space="preserve">Résidence de Tourisme </t>
  </si>
  <si>
    <t xml:space="preserve">Village de Vacances </t>
  </si>
  <si>
    <t>Auberge de Jeunesse</t>
  </si>
  <si>
    <t>TOTAL HEBERGEMENT GENERAL</t>
  </si>
  <si>
    <t>Avril</t>
  </si>
  <si>
    <t>Mai</t>
  </si>
  <si>
    <t>Juin</t>
  </si>
  <si>
    <t>Juillet</t>
  </si>
  <si>
    <t>Août</t>
  </si>
  <si>
    <t>Septembre</t>
  </si>
  <si>
    <t>Avril à Septembre</t>
  </si>
  <si>
    <t>Nombre de nuitées</t>
  </si>
  <si>
    <t>Part des nuitées étrangères</t>
  </si>
  <si>
    <t>Taux d'occupation</t>
  </si>
  <si>
    <t>Durée moyenne de séjour</t>
  </si>
  <si>
    <t>Janvier</t>
  </si>
  <si>
    <t>Février</t>
  </si>
  <si>
    <t>Mars</t>
  </si>
  <si>
    <t>Octobre</t>
  </si>
  <si>
    <t>Novembre</t>
  </si>
  <si>
    <t>Décembre</t>
  </si>
  <si>
    <t>Année</t>
  </si>
  <si>
    <t>Nuitées étrangères</t>
  </si>
  <si>
    <t>Charente-Maritime</t>
  </si>
  <si>
    <t>1 et 2*</t>
  </si>
  <si>
    <t>nd</t>
  </si>
  <si>
    <t>Ensemble des catégories</t>
  </si>
  <si>
    <t>=</t>
  </si>
  <si>
    <t>avant saison</t>
  </si>
  <si>
    <t xml:space="preserve">haute saison </t>
  </si>
  <si>
    <t>après saison</t>
  </si>
  <si>
    <t>année</t>
  </si>
  <si>
    <t>Nuitées</t>
  </si>
  <si>
    <t>Part</t>
  </si>
  <si>
    <t>Part des nuitées étrangères par catégorie</t>
  </si>
  <si>
    <t>Durée de sejour</t>
  </si>
  <si>
    <t>Pays-Bas</t>
  </si>
  <si>
    <t>Allemagne</t>
  </si>
  <si>
    <t>Belgique</t>
  </si>
  <si>
    <t>Suisse</t>
  </si>
  <si>
    <t>HPA</t>
  </si>
  <si>
    <t>Espagne</t>
  </si>
  <si>
    <t>Hôtel</t>
  </si>
  <si>
    <t>4 -5*</t>
  </si>
  <si>
    <t>arrière saison</t>
  </si>
  <si>
    <t>3 *</t>
  </si>
  <si>
    <t>Catégorie</t>
  </si>
  <si>
    <t>Hôtellerie</t>
  </si>
  <si>
    <t>Meublés</t>
  </si>
  <si>
    <t>Chambres d'hôtes</t>
  </si>
  <si>
    <t>Hébergements collectifs</t>
  </si>
  <si>
    <t>Nombre de lits</t>
  </si>
  <si>
    <t>TOTAL HEBERGEMENT MARCHAND</t>
  </si>
  <si>
    <t>Auvergne-Rhône-Alpes</t>
  </si>
  <si>
    <t>Centre-Val de Loire</t>
  </si>
  <si>
    <t>Pays de la Loire</t>
  </si>
  <si>
    <t>Total</t>
  </si>
  <si>
    <t>2-</t>
  </si>
  <si>
    <t>4-</t>
  </si>
  <si>
    <t>5-</t>
  </si>
  <si>
    <t>6-</t>
  </si>
  <si>
    <t>7-</t>
  </si>
  <si>
    <t>8-</t>
  </si>
  <si>
    <t>9-</t>
  </si>
  <si>
    <t>10-</t>
  </si>
  <si>
    <t>Source : Charentes Tourisme</t>
  </si>
  <si>
    <t>France</t>
  </si>
  <si>
    <t>Hôtellerie de Plein Air</t>
  </si>
  <si>
    <t>Meublés de Tourisme</t>
  </si>
  <si>
    <t>Chambres d'hôtes*</t>
  </si>
  <si>
    <t>Total hébergement marchand</t>
  </si>
  <si>
    <t>Résidences secondaires</t>
  </si>
  <si>
    <t xml:space="preserve">Part </t>
  </si>
  <si>
    <t>Couple</t>
  </si>
  <si>
    <t>Famille</t>
  </si>
  <si>
    <t>Seul</t>
  </si>
  <si>
    <t>Inactif</t>
  </si>
  <si>
    <t>Cadre Pro Libérale</t>
  </si>
  <si>
    <t>Profession intermédiaire</t>
  </si>
  <si>
    <t>6,9 nuits</t>
  </si>
  <si>
    <t>Total hébergement</t>
  </si>
  <si>
    <t>Part des nuitées étrangères par mois</t>
  </si>
  <si>
    <t>Nuitées totales</t>
  </si>
  <si>
    <t>Nuitées françaises</t>
  </si>
  <si>
    <t xml:space="preserve">Offre d'hébergement labellisé </t>
  </si>
  <si>
    <t>Offre labellisée</t>
  </si>
  <si>
    <t>Fréquentation touristique - Nuitées touristiques</t>
  </si>
  <si>
    <t>11-</t>
  </si>
  <si>
    <t>12-</t>
  </si>
  <si>
    <t>13-</t>
  </si>
  <si>
    <t>14-</t>
  </si>
  <si>
    <t>Clientèle étrangère</t>
  </si>
  <si>
    <t xml:space="preserve">Clientèle française </t>
  </si>
  <si>
    <t>Sommaire</t>
  </si>
  <si>
    <t xml:space="preserve">Pays </t>
  </si>
  <si>
    <t>Tarifs en hôtellerie et meublés de tourisme</t>
  </si>
  <si>
    <t>Part de l’emploi touristique sur l’emploi total de la zone</t>
  </si>
  <si>
    <t>Nombre d’emplois touristiques en équivalent temps plein</t>
  </si>
  <si>
    <t>Évolution du nombre d’emplois entre 2009 et 2015</t>
  </si>
  <si>
    <t>Part de l’emploi non salarié</t>
  </si>
  <si>
    <t>Hébergement</t>
  </si>
  <si>
    <t>Restauration</t>
  </si>
  <si>
    <t>Soins</t>
  </si>
  <si>
    <t>Patrimoine et culture</t>
  </si>
  <si>
    <t>Offices de tourisme</t>
  </si>
  <si>
    <t>Artisanat et autres secteurs</t>
  </si>
  <si>
    <t xml:space="preserve">Richesse dégagée grâce au tourisme </t>
  </si>
  <si>
    <t xml:space="preserve">1- </t>
  </si>
  <si>
    <t>Emplois touristiques</t>
  </si>
  <si>
    <t>3-</t>
  </si>
  <si>
    <t>Taxe de séjour</t>
  </si>
  <si>
    <t>TAD</t>
  </si>
  <si>
    <t>Evolution des nuitées par saison</t>
  </si>
  <si>
    <t>Evolution des nuitées par mois</t>
  </si>
  <si>
    <t xml:space="preserve">Evolution des nuitées par catégorie </t>
  </si>
  <si>
    <t>OFFRE</t>
  </si>
  <si>
    <t>FREQUENTATION</t>
  </si>
  <si>
    <t>CLIENTELES</t>
  </si>
  <si>
    <t>ECO</t>
  </si>
  <si>
    <t>Campings</t>
  </si>
  <si>
    <t>Hôtels</t>
  </si>
  <si>
    <t>Origine des clientèles</t>
  </si>
  <si>
    <t>Nombre moyen d'emplois touristiques selon le secteur d'activité</t>
  </si>
  <si>
    <t>Evolution par catégorie</t>
  </si>
  <si>
    <t>Structures</t>
  </si>
  <si>
    <t>Lits</t>
  </si>
  <si>
    <t>Poids de l'hébergement marchand</t>
  </si>
  <si>
    <t>Sources : Charentes Tourisme, Atout France et les Offices de tourisme de la Charente et la Charente Maritime</t>
  </si>
  <si>
    <t xml:space="preserve">Nb de structures en héb. marchand </t>
  </si>
  <si>
    <t>Nb de résidences secondaires</t>
  </si>
  <si>
    <t>Sources : Charentes Tourisme, Atout France et les Offices de tourisme de la Charente et la Charente-Maritime</t>
  </si>
  <si>
    <t>Offre labellisée à l'échelle des territoires</t>
  </si>
  <si>
    <t xml:space="preserve">Fréquentation touristique </t>
  </si>
  <si>
    <t xml:space="preserve">Evolution des nuitées </t>
  </si>
  <si>
    <t>Evolution des nuitées totales par emplacement équipé ou nu</t>
  </si>
  <si>
    <t>Equipé</t>
  </si>
  <si>
    <t>Nu</t>
  </si>
  <si>
    <t xml:space="preserve"> Campings - Nuitées</t>
  </si>
  <si>
    <t xml:space="preserve"> Campings  - Nuitées étrangères</t>
  </si>
  <si>
    <t xml:space="preserve"> Campings  - Taux d'occupation et durée de séjour</t>
  </si>
  <si>
    <t xml:space="preserve"> Hôtellerie  - Nuitées</t>
  </si>
  <si>
    <t xml:space="preserve"> Hôtels  - Nuitées étrangères</t>
  </si>
  <si>
    <t>Principales nationalité</t>
  </si>
  <si>
    <t>Hôtels  - Taux d'occupation et durée de séjour</t>
  </si>
  <si>
    <t>ZOO DE LA PALMYRE</t>
  </si>
  <si>
    <t xml:space="preserve">Les Charentes </t>
  </si>
  <si>
    <t>Les Charentes</t>
  </si>
  <si>
    <t>16 720 emplois touristiques</t>
  </si>
  <si>
    <t>+7,4%</t>
  </si>
  <si>
    <t>573 millions €</t>
  </si>
  <si>
    <t>PHARE DE CHASSIRON</t>
  </si>
  <si>
    <t xml:space="preserve">Part des nuitées d'affaires </t>
  </si>
  <si>
    <t>2 points</t>
  </si>
  <si>
    <t>Taux d'occupation par catégorie</t>
  </si>
  <si>
    <t>Nuitées touristiques</t>
  </si>
  <si>
    <t>Gironde</t>
  </si>
  <si>
    <t>Paris</t>
  </si>
  <si>
    <t>Hauts-de-Seine</t>
  </si>
  <si>
    <t>Yvelines</t>
  </si>
  <si>
    <t>Nouvelle Aquitaine</t>
  </si>
  <si>
    <t>Ile-de-France</t>
  </si>
  <si>
    <t xml:space="preserve">Provenance de la clientèle étrangère </t>
  </si>
  <si>
    <t>TOP 5 Département</t>
  </si>
  <si>
    <t>TOP 5 Région</t>
  </si>
  <si>
    <t>Vienne</t>
  </si>
  <si>
    <t>Source : FVT Orange</t>
  </si>
  <si>
    <t xml:space="preserve">Profil type </t>
  </si>
  <si>
    <t>Charente</t>
  </si>
  <si>
    <t>2017 **</t>
  </si>
  <si>
    <t>haute saison</t>
  </si>
  <si>
    <t>Comparatif Les Charentes / France</t>
  </si>
  <si>
    <t>Kantar TNS 2015-16 (Charente)</t>
  </si>
  <si>
    <t>Source : Kantar TNS 2018 (Charente-Maritime)</t>
  </si>
  <si>
    <t>Royaume Uni</t>
  </si>
  <si>
    <t xml:space="preserve">Dans les deux départements charentais, 16 720 emplois sont liés à la présence des touristes (1ère destination de la Nouvelle Aquitaine en nombre d’emplois touristiques), soit 4,9 % de l’emploi total. Le littoral et les îles concentrent 73 % des emplois touristiques (soit 12 200 emplois). Avec une part de l’emploi touristique supérieure à 10 %, les communautés d’agglomération de La Rochelle et Royan Atlantique, ainsi que les espaces insulaires sont les territoires qui enregistrent la plus forte fréquentation touristique. Avec une offre de plus de 228 000 lits touristiques marchands sur le territoire des Charentes, l’hébergement touristique représente environ un tiers des emplois touristiques (31%), suivi du secteur de la restauration (28%) et du commerce (15%). Les 18 offices de tourisme, comptabilisent un nombre moyen de 400 emplois touristiques. 
Le territoire des Charentes enregistre une forte progression d’emplois touristiques en haute saison. L’augmentation de la fréquentation sur cette même période entraîne la création de nombreux emplois saisonniers. Le nombre d’emplois progresse de plus de 150% entre le mois de janvier et la haute saison. </t>
  </si>
  <si>
    <t>Nuitées en hôtellerie de plein air</t>
  </si>
  <si>
    <t>Nuitées étrangères en hôtellerie de plein air</t>
  </si>
  <si>
    <t>Taux d'occupation et durée de séjour en hôtellerie de plein air</t>
  </si>
  <si>
    <t>Nuitées en hôtellerie</t>
  </si>
  <si>
    <t>Nuitées étrangères en hôtellerie</t>
  </si>
  <si>
    <t>Taux d'occupation et durée de séjour en hôtellerie</t>
  </si>
  <si>
    <t>Sport et loisirs</t>
  </si>
  <si>
    <t>Commerces</t>
  </si>
  <si>
    <t>Nombre d'hébergements identifiés</t>
  </si>
  <si>
    <t>Centre de vacances</t>
  </si>
  <si>
    <t>Gîte de groupe</t>
  </si>
  <si>
    <t>ATTRACTIVITE</t>
  </si>
  <si>
    <t>Commune touristique</t>
  </si>
  <si>
    <t xml:space="preserve">Station classée de tourisme </t>
  </si>
  <si>
    <t xml:space="preserve">Station Verte </t>
  </si>
  <si>
    <t>Famille Plus</t>
  </si>
  <si>
    <t>patrimoine</t>
  </si>
  <si>
    <t>Villages de Pierres et d'Eau</t>
  </si>
  <si>
    <t>Villes et Pays d'art et d'histoire</t>
  </si>
  <si>
    <t xml:space="preserve">Plus Beaux Villages de France </t>
  </si>
  <si>
    <t xml:space="preserve">Plus Beaux Détours de France </t>
  </si>
  <si>
    <t xml:space="preserve">Ville et Métiers d'Art </t>
  </si>
  <si>
    <t>CADRE DE VIE</t>
  </si>
  <si>
    <t>Villes et villages Etoilés</t>
  </si>
  <si>
    <t>Cittaslow</t>
  </si>
  <si>
    <t>SPORT ET NATURE</t>
  </si>
  <si>
    <t>Territoire Vélo</t>
  </si>
  <si>
    <t>France Station Nautique</t>
  </si>
  <si>
    <t>GASTRONOMIE</t>
  </si>
  <si>
    <t>Vignobles et découvertes</t>
  </si>
  <si>
    <t>Répartition de l'offre</t>
  </si>
  <si>
    <t>Site</t>
  </si>
  <si>
    <t>Ville</t>
  </si>
  <si>
    <t>LES MATHES - LA PALMYRE</t>
  </si>
  <si>
    <t>JONZAC</t>
  </si>
  <si>
    <t>ROCHEFORT</t>
  </si>
  <si>
    <t>SAINT DENIS D'OLERON</t>
  </si>
  <si>
    <t>ROYAN</t>
  </si>
  <si>
    <t>AUBETERRE-SUR-DRONNE</t>
  </si>
  <si>
    <t>ANGOULÊME</t>
  </si>
  <si>
    <t>nsp</t>
  </si>
  <si>
    <t>CHASSENON</t>
  </si>
  <si>
    <t>SAINT SIMON</t>
  </si>
  <si>
    <t>TOP 10 - Fréquentation des sites de visite Charente-Maritime</t>
  </si>
  <si>
    <t>TOP 10 - Fréquentation des sites de visite Charente</t>
  </si>
  <si>
    <t>Indicateurs économiques</t>
  </si>
  <si>
    <t>Offre et fréquentation des sites de visite</t>
  </si>
  <si>
    <t>1 point</t>
  </si>
  <si>
    <t>Nombre moyen d’emplois touristiques</t>
  </si>
  <si>
    <t>RESIDENCES SECONDAIRES</t>
  </si>
  <si>
    <t xml:space="preserve">HEBERGEMENTS COLLECTIFS
</t>
  </si>
  <si>
    <r>
      <t xml:space="preserve">Nb de lits touristiques </t>
    </r>
    <r>
      <rPr>
        <sz val="9"/>
        <color rgb="FF007188"/>
        <rFont val="Myriad Pro"/>
        <family val="2"/>
      </rPr>
      <t>(marchand+non marchand)</t>
    </r>
  </si>
  <si>
    <t xml:space="preserve">Nb de lits en hébergements marchands </t>
  </si>
  <si>
    <t>Sites remarquables du goût</t>
  </si>
  <si>
    <t>Provenance de la clientèle française</t>
  </si>
  <si>
    <t>Avril - Sept.</t>
  </si>
  <si>
    <t>Principales nationalités</t>
  </si>
  <si>
    <t>Ce pack Expert propose un ensemble de données collectées par Charentes Tourisme ou par l’intermédiaire des Offices de Tourisme (Système d’Information Touristique des Charentes) ou acquises auprès de différents organismes.                    
Toutes ces données validées, traitées statistiquement et analysées par Charentes Tourisme pour faciliter leur exploitation sont mises gracieusement - et exclusivement- à disposition des collectivités et Offices de tourisme, de leurs équipements touristiques ou au profit de leur projet de territoire. 
Aucune autre diffusion intégrale de ce support n’est autorisée sans l’accord préalable de Charentes Tourisme. Ce support n’est destiné à aucune autre cible (ni les autres collectivités et offices de tourisme d’autres territoires, ni les porteurs de projets privés, ni les acteurs privés, ni les bureaux d’étude – hormis ceux missionnés par les collectivités ou les offices de tourisme pour leur propre compte) Toute diffusion intégrale de fichier sur un support web est également interdite.
A l’inverse, les données peuvent être utilisées et communiquées dans les propres supports créés par la collectivité, sous forme de chiffres clés, en y mentionnant la source.
En cas de non-respect de ces conditions d’utilisation du support et de la protection des données, Charentes Tourisme se réserve le droit de ne plus diffuser ni procéder à la mise à jour annuelle du support.</t>
  </si>
  <si>
    <t xml:space="preserve">Conditions d’utilisation et protection des données </t>
  </si>
  <si>
    <t xml:space="preserve">* référencés dans la base du service Data &amp; IT ou sur le SIT </t>
  </si>
  <si>
    <t>** Données 2017 non disponibles en Charente. Afin de limiter l'impact de la rupture de série statistique, les données 2016 sur l'offre en Charente 2016 ont été considérées pour l'année 2017.</t>
  </si>
  <si>
    <t>* référencés dans le SIT départemental</t>
  </si>
  <si>
    <t>CHAMBRES D'HÔTES *</t>
  </si>
  <si>
    <t>Non classés*</t>
  </si>
  <si>
    <t>Maison Familiale de Vacances*</t>
  </si>
  <si>
    <t>Résidence hôtelière*</t>
  </si>
  <si>
    <t>nd : non disponible</t>
  </si>
  <si>
    <t>Sources : INSEE - donnée 2015, Collectivités</t>
  </si>
  <si>
    <t>nsp : ne souhaite pas communiquer ses données</t>
  </si>
  <si>
    <t xml:space="preserve">Offre d'hébergements </t>
  </si>
  <si>
    <t>Synthèse de l'offre d'hébergements</t>
  </si>
  <si>
    <t>Offre d'hébergements</t>
  </si>
  <si>
    <t>Evolution de l'offre d'hébergements</t>
  </si>
  <si>
    <t>nd : Non disponible</t>
  </si>
  <si>
    <t xml:space="preserve">Offre et fréquentation des sites de visite </t>
  </si>
  <si>
    <t>Italie</t>
  </si>
  <si>
    <t>Danemark</t>
  </si>
  <si>
    <t>Camping</t>
  </si>
  <si>
    <t>Office de tourisme</t>
  </si>
  <si>
    <t>Restaurant</t>
  </si>
  <si>
    <t>Sites et activités de loisirs</t>
  </si>
  <si>
    <t>Chambre d'hôtes</t>
  </si>
  <si>
    <t>hébergement collectif</t>
  </si>
  <si>
    <t>Meublé</t>
  </si>
  <si>
    <t>Loueur &amp; réparateur</t>
  </si>
  <si>
    <t>OT</t>
  </si>
  <si>
    <t>Hébergement collectifs</t>
  </si>
  <si>
    <t>Activités et sites de loisirs</t>
  </si>
  <si>
    <t>Office de Tourisme</t>
  </si>
  <si>
    <t>-1 points</t>
  </si>
  <si>
    <t>Evol. 21 / 19</t>
  </si>
  <si>
    <t>-4 points</t>
  </si>
  <si>
    <t>Durée de séjour par catégorie</t>
  </si>
  <si>
    <t>Durée de séjours</t>
  </si>
  <si>
    <t>Village Étape®</t>
  </si>
  <si>
    <t xml:space="preserve">Village de Pierre et de Vigne </t>
  </si>
  <si>
    <t>Petites Cités de Caractère®</t>
  </si>
  <si>
    <t>Sport Nature</t>
  </si>
  <si>
    <t>-2 points</t>
  </si>
  <si>
    <t>4 pt</t>
  </si>
  <si>
    <t>1 pt</t>
  </si>
  <si>
    <t>CENTRE AQUATIQUE NAUTILIS</t>
  </si>
  <si>
    <t>Activités de loisirs</t>
  </si>
  <si>
    <t>ST YRIEIX SUR CHARENTE</t>
  </si>
  <si>
    <t>Eglise souterraine d'Aubeterre-sur-Dronne</t>
  </si>
  <si>
    <t>Sites et monuments culturels</t>
  </si>
  <si>
    <t xml:space="preserve">Cité Internationale de l'Image et de la BD </t>
  </si>
  <si>
    <t>Musées</t>
  </si>
  <si>
    <t>Accroparc de Soyaux</t>
  </si>
  <si>
    <t>SOYAUX</t>
  </si>
  <si>
    <t>Cassinomagus</t>
  </si>
  <si>
    <t>Château de Villebois-Lavalette</t>
  </si>
  <si>
    <t>VILLEBOIS-LAVALETTE</t>
  </si>
  <si>
    <t>Musée du Papier</t>
  </si>
  <si>
    <t xml:space="preserve">Abbaye de Saint Amant de Boixe </t>
  </si>
  <si>
    <t xml:space="preserve">SAINT AMANT DE BOIXE </t>
  </si>
  <si>
    <t xml:space="preserve">Village Gabarier Saint Simon </t>
  </si>
  <si>
    <t>AQUARIUM DE LA ROCHELLE</t>
  </si>
  <si>
    <t>LA ROCHELLE CEDEX 1</t>
  </si>
  <si>
    <t>Arsenal des mers</t>
  </si>
  <si>
    <t>LES ANTILLES</t>
  </si>
  <si>
    <t>CENTRE AQUATIQUE</t>
  </si>
  <si>
    <t>CHATELAILLON-PLAGE</t>
  </si>
  <si>
    <t>PALMILUD</t>
  </si>
  <si>
    <t>PERIGNY</t>
  </si>
  <si>
    <t>LES TOURS DE LA ROCHELLE</t>
  </si>
  <si>
    <t>Planet Exotica</t>
  </si>
  <si>
    <t>PETIT TRAIN DE SAINT TROJAN</t>
  </si>
  <si>
    <t>SAINT TROJAN LES BAINS</t>
  </si>
  <si>
    <t>6 987 313 nuitées</t>
  </si>
  <si>
    <t>TOTAL * (sans non classés)</t>
  </si>
  <si>
    <t>Meublés classés</t>
  </si>
  <si>
    <t>Chambres d'hôtes *</t>
  </si>
  <si>
    <t>Total (hors meublés non classés)</t>
  </si>
  <si>
    <t>hébergements collectifs</t>
  </si>
  <si>
    <t>hôtels</t>
  </si>
  <si>
    <t>campings</t>
  </si>
  <si>
    <t>meublés</t>
  </si>
  <si>
    <t>sites de visite*</t>
  </si>
  <si>
    <t>centres de thalassothérapie</t>
  </si>
  <si>
    <t>centres de thermalisme</t>
  </si>
  <si>
    <t xml:space="preserve">golfs </t>
  </si>
  <si>
    <t>chambres d'hôtes*</t>
  </si>
  <si>
    <t>résidences secondaires</t>
  </si>
  <si>
    <t xml:space="preserve">Poids de l'hébergement non marchand : </t>
  </si>
  <si>
    <t xml:space="preserve">lits touristiques </t>
  </si>
  <si>
    <t>1.</t>
  </si>
  <si>
    <t>2.</t>
  </si>
  <si>
    <t>3.</t>
  </si>
  <si>
    <t>Royaume-Uni</t>
  </si>
  <si>
    <t xml:space="preserve">France </t>
  </si>
  <si>
    <r>
      <t xml:space="preserve">Tarif
</t>
    </r>
    <r>
      <rPr>
        <sz val="20"/>
        <color theme="0"/>
        <rFont val="Myriad Pro"/>
        <family val="2"/>
      </rPr>
      <t xml:space="preserve"> hôtellerie - meublés de tourisme</t>
    </r>
  </si>
  <si>
    <t>Sources : SIT, Charentes Tourisme</t>
  </si>
  <si>
    <t>Nombre de structures observées très faible - Données communiquées à titre indicatif, mais non représentatives pour une exploitation pertinente</t>
  </si>
  <si>
    <t xml:space="preserve"> Hôtellerie - Tarif chambre double</t>
  </si>
  <si>
    <t>Tarif
 minimum</t>
  </si>
  <si>
    <t>Tarif 
maximum</t>
  </si>
  <si>
    <t>Tarif moyen</t>
  </si>
  <si>
    <t>Non classé</t>
  </si>
  <si>
    <t>Meublé de tourisme - Tarif semaine</t>
  </si>
  <si>
    <t>Capacité</t>
  </si>
  <si>
    <t>[0;2]</t>
  </si>
  <si>
    <t>[3;5]</t>
  </si>
  <si>
    <t>[6;9]</t>
  </si>
  <si>
    <t>&gt; 10 pers.</t>
  </si>
  <si>
    <t>nc</t>
  </si>
  <si>
    <t>Ensemble</t>
  </si>
  <si>
    <t>sites de visite</t>
  </si>
  <si>
    <t>Ensemble des séjours</t>
  </si>
  <si>
    <t xml:space="preserve">Séjours 3 nuits et + </t>
  </si>
  <si>
    <t>Répartition du poids des clientèles françaises / étrangères</t>
  </si>
  <si>
    <t>Clientèles françaises</t>
  </si>
  <si>
    <t>Clientèles étrangères</t>
  </si>
  <si>
    <t>Plus de 49,5 millions de nuitées touristiques totales</t>
  </si>
  <si>
    <t>Pic de fréquentation : 13 août avec 488 000 touristes</t>
  </si>
  <si>
    <t>21% de clientèles étrangères</t>
  </si>
  <si>
    <t>Total Nuitées</t>
  </si>
  <si>
    <t>Séjours de 3 nuitées &amp;+</t>
  </si>
  <si>
    <t>Taux d'occupation :</t>
  </si>
  <si>
    <t xml:space="preserve">Nuitées étrangères : </t>
  </si>
  <si>
    <t>nuitées</t>
  </si>
  <si>
    <t>Evolution 22 / 19</t>
  </si>
  <si>
    <t>Evol. 22 / 19</t>
  </si>
  <si>
    <t>nuitées étrangères</t>
  </si>
  <si>
    <t xml:space="preserve">Evolution 22/19 : </t>
  </si>
  <si>
    <t xml:space="preserve">Poids des nuitées étrangères : </t>
  </si>
  <si>
    <t xml:space="preserve">Evolution 22 / 19: </t>
  </si>
  <si>
    <t>Nuitées 2022</t>
  </si>
  <si>
    <t>Evol 22 / 19</t>
  </si>
  <si>
    <t>-3 points</t>
  </si>
  <si>
    <t>6 points</t>
  </si>
  <si>
    <t>Royaume_Uni</t>
  </si>
  <si>
    <t>Pays_Bas</t>
  </si>
  <si>
    <t xml:space="preserve">Taux d'occupation : </t>
  </si>
  <si>
    <t xml:space="preserve">Durée moyenne de séjour : </t>
  </si>
  <si>
    <t>3 points</t>
  </si>
  <si>
    <t>Evol. 22 /19</t>
  </si>
  <si>
    <t>Evol 22/19</t>
  </si>
  <si>
    <t>4 points</t>
  </si>
  <si>
    <t>Etats Unis</t>
  </si>
  <si>
    <t>-1 pt</t>
  </si>
  <si>
    <t>-17 pt</t>
  </si>
  <si>
    <t>Part des nuitées d'affaires</t>
  </si>
  <si>
    <t>Evolution 22/16</t>
  </si>
  <si>
    <t>Musée d'Angouleme</t>
  </si>
  <si>
    <t>Le Château de La Rochefoucauld</t>
  </si>
  <si>
    <t xml:space="preserve"> LA ROCHEFOUCAULD</t>
  </si>
  <si>
    <t>Château de la  Mercerie</t>
  </si>
  <si>
    <t>MAGNAC-LAVALETTE-VILLARS</t>
  </si>
  <si>
    <t>Le Phare des Baleines</t>
  </si>
  <si>
    <t>SAINT CLEMENT DES BALEINES</t>
  </si>
  <si>
    <t>Pont transbordeur</t>
  </si>
  <si>
    <t>travaux</t>
  </si>
  <si>
    <t>Le territoire des Charentes recense 111 723 hébergements marchands et non marchands pour une capacité totale de 742 785 lits touristiques. En 2022, le nombre de lits touristiques marchands s'élève à 238 462 (stable / 2019). Le poids de l'hébergement non marchand représente 68% de la capacité d’accueil touristique totale.</t>
  </si>
  <si>
    <t>D’avril à septembre 2022, la fréquentation en hôtellerie de plein air en Charentes atteint 8 205 771 nuitées (+10% par rapport à 2019). La fréquentation française progresse de 12% par rapport à 2019, tandis que les nuitées étrangères sont stables par rapport à 2019. A noter enfin, une hausse des nuitées en emplacement équipé (+17%) tandis que les nuitées en emplacement nu sont stables par rapport à 2019.</t>
  </si>
  <si>
    <t>1 404 089 nuitées étrangères ont été comptabilisées en 2022 en Charentes, soit une fréquentation stable par rapport à 2019. Le poids des nuitées étrangères est de 17% en Charentes (-2 points / 2019). A noter une proportion de clientèles étrangères inférieure à celle observée à l'échelle nationale (28%).  Les principales clientèles proviennent notamment d’Allemagne (26%), du Royaume-Uni (22%) et des Pays-Bas (29%).</t>
  </si>
  <si>
    <t>En Charentes, le taux d'occupation en hôtellerie de plein d'air est de 42%, en hausse de 3 points par rapport à 2019. La durée moyenne de séjour est de 5,9 jours en 2022 (-1% par rapport à 2019), soit un niveau supérieur à celle observée au niveau national (5 jours).</t>
  </si>
  <si>
    <t>En 2022, la fréquentation en hôtellerie en Charentes atteint 2 829 739 nuitées (+1% par rapport à 2019). Les nuitées françaises augmentent de +42 tandis que les nuitées étrangères sont en légère baisse de -1% par rapport à 2019. Sur la période 2019-2022, la fréquentation en haute saison progresse de 3%. A noter enfin, une hausse des nuitées dans les hébergements haut de gamme (+9% par rapport à 2015).</t>
  </si>
  <si>
    <t>362 432 nuitées étrangères ont été comptabilisées en 2022 sur les Charentes, soit une baisse de -1% par rapport à 2019. Le poids des nuitées étrangères est de 13% un niveau en baisse de -1 point par rapport à 2019, et inférieure à la moyenne nationale (33%). Les principales clientèles proviennent notamment du Royaume-Uni (23%), de Belgique (14%) et d'Allemagne (11%).</t>
  </si>
  <si>
    <t>En Charentes, le taux d'occupation en hôtellerie est de 59%, en hausse de 2 points par rapport à 2019. Il affiche un niveau supérieur dans les établissements de haut de gamme (64%). La durée moyenne de séjour est de 1,74 jours en 2022, un niveau similaire à celle observée à l’échelle nationale (1,8 jours). La part de la clientèle d'affaires est de 41%.</t>
  </si>
  <si>
    <t>Autre hébergements</t>
  </si>
  <si>
    <t>Montant collecté en 2021</t>
  </si>
  <si>
    <t>Montant collecté par les plateformes en 2021</t>
  </si>
  <si>
    <r>
      <rPr>
        <sz val="10"/>
        <color rgb="FF6EC3BD"/>
        <rFont val="Myriad Pro"/>
        <family val="2"/>
      </rPr>
      <t>Tarif moyen</t>
    </r>
    <r>
      <rPr>
        <b/>
        <sz val="10"/>
        <color rgb="FF6EC3BD"/>
        <rFont val="Myriad Pro"/>
        <family val="2"/>
      </rPr>
      <t xml:space="preserve"> hôtellerie</t>
    </r>
    <r>
      <rPr>
        <sz val="10"/>
        <color rgb="FF6EC3BD"/>
        <rFont val="Myriad Pro"/>
        <family val="2"/>
      </rPr>
      <t xml:space="preserve"> (chambre double) : </t>
    </r>
  </si>
  <si>
    <r>
      <rPr>
        <sz val="10"/>
        <color rgb="FF6EC3BD"/>
        <rFont val="Myriad Pro"/>
        <family val="2"/>
      </rPr>
      <t xml:space="preserve">Tarif moyen </t>
    </r>
    <r>
      <rPr>
        <b/>
        <sz val="10"/>
        <color rgb="FF6EC3BD"/>
        <rFont val="Myriad Pro"/>
        <family val="2"/>
      </rPr>
      <t xml:space="preserve">meublé de tourisme </t>
    </r>
    <r>
      <rPr>
        <sz val="10"/>
        <color rgb="FF6EC3BD"/>
        <rFont val="Myriad Pro"/>
        <family val="2"/>
      </rPr>
      <t xml:space="preserve">(semaine) </t>
    </r>
    <r>
      <rPr>
        <b/>
        <sz val="10"/>
        <color rgb="FF6EC3BD"/>
        <rFont val="Myriad Pro"/>
        <family val="2"/>
      </rPr>
      <t>:</t>
    </r>
  </si>
  <si>
    <t>CHIFFRES CLES 2022</t>
  </si>
  <si>
    <t>Données au 31/12/2022</t>
  </si>
  <si>
    <t>Sources : INSEE, DGE, Partenariats régionaux, enquête de fréquentation HPA 2022</t>
  </si>
  <si>
    <t>Sources : INSEE, DGE, Partenariats régionaux, enquête de fréquentation hôtelière 2022</t>
  </si>
  <si>
    <t xml:space="preserve">campings </t>
  </si>
  <si>
    <t xml:space="preserve">hôtels </t>
  </si>
  <si>
    <t xml:space="preserve">meublés </t>
  </si>
  <si>
    <t xml:space="preserve">hébergements collectifs </t>
  </si>
  <si>
    <t>chambres d'hôtes</t>
  </si>
  <si>
    <t xml:space="preserve">résidences secondaires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</si>
</sst>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_-* #,##0\ _€_-;\-* #,##0\ _€_-;_-* &quot;-&quot;??\ _€_-;_-@_-"/>
    <numFmt numFmtId="166" formatCode="0.0%"/>
    <numFmt numFmtId="167" formatCode="#,##0.0"/>
    <numFmt numFmtId="168" formatCode="_-* #,##0\ &quot;€&quot;_-;\-* #,##0\ &quot;€&quot;_-;_-* &quot;-&quot;??\ &quot;€&quot;_-;_-@_-"/>
  </numFmts>
  <fonts count="93">
    <font>
      <sz val="11"/>
      <color theme="1"/>
      <name val="Calibri"/>
      <family val="2"/>
      <scheme val="minor"/>
    </font>
    <font>
      <sz val="11"/>
      <color theme="1"/>
      <name val="Calibri"/>
      <family val="2"/>
      <scheme val="minor"/>
    </font>
    <font>
      <u/>
      <sz val="11"/>
      <color theme="10"/>
      <name val="Calibri"/>
      <family val="2"/>
      <scheme val="minor"/>
    </font>
    <font>
      <sz val="12"/>
      <color theme="1"/>
      <name val="Myriad Pro"/>
      <family val="2"/>
    </font>
    <font>
      <b/>
      <sz val="20"/>
      <color rgb="FF007188"/>
      <name val="Myriad Pro"/>
      <family val="2"/>
    </font>
    <font>
      <b/>
      <sz val="22"/>
      <color rgb="FF007188"/>
      <name val="Myriad Pro"/>
      <family val="2"/>
    </font>
    <font>
      <b/>
      <sz val="28"/>
      <color rgb="FF007188"/>
      <name val="Myriad Pro"/>
      <family val="2"/>
    </font>
    <font>
      <sz val="11"/>
      <color theme="1"/>
      <name val="Myriad Pro"/>
      <family val="2"/>
    </font>
    <font>
      <b/>
      <sz val="11"/>
      <color rgb="FFFFFFFF"/>
      <name val="Myriad Pro"/>
      <family val="2"/>
    </font>
    <font>
      <b/>
      <sz val="11"/>
      <color rgb="FF007188"/>
      <name val="Myriad Pro"/>
      <family val="2"/>
    </font>
    <font>
      <b/>
      <sz val="11"/>
      <color theme="0"/>
      <name val="Myriad Pro"/>
      <family val="2"/>
    </font>
    <font>
      <b/>
      <sz val="11"/>
      <color theme="1"/>
      <name val="Myriad Pro"/>
      <family val="2"/>
    </font>
    <font>
      <b/>
      <sz val="12"/>
      <color theme="1"/>
      <name val="Myriad Pro"/>
      <family val="2"/>
    </font>
    <font>
      <sz val="10"/>
      <name val="Arial"/>
      <family val="2"/>
    </font>
    <font>
      <sz val="10"/>
      <name val="Arial"/>
      <family val="2"/>
    </font>
    <font>
      <sz val="10"/>
      <name val="Myriad Pro"/>
      <family val="2"/>
    </font>
    <font>
      <b/>
      <sz val="10"/>
      <color rgb="FF007188"/>
      <name val="Myriad Pro"/>
      <family val="2"/>
    </font>
    <font>
      <b/>
      <sz val="14"/>
      <color rgb="FF007188"/>
      <name val="Myriad Pro"/>
      <family val="2"/>
    </font>
    <font>
      <sz val="11"/>
      <color rgb="FF000000"/>
      <name val="Calibri"/>
      <family val="2"/>
      <charset val="1"/>
    </font>
    <font>
      <sz val="10"/>
      <name val="MS Sans Serif"/>
      <family val="2"/>
    </font>
    <font>
      <u/>
      <sz val="10"/>
      <color indexed="12"/>
      <name val="Arial"/>
      <family val="2"/>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i/>
      <sz val="11"/>
      <color theme="1"/>
      <name val="Myriad Pro"/>
      <family val="2"/>
    </font>
    <font>
      <b/>
      <sz val="9"/>
      <color rgb="FF007188"/>
      <name val="Myriad Pro"/>
      <family val="2"/>
    </font>
    <font>
      <b/>
      <sz val="12"/>
      <color rgb="FF007188"/>
      <name val="Myriad Pro"/>
      <family val="2"/>
    </font>
    <font>
      <b/>
      <u/>
      <sz val="12"/>
      <color rgb="FF007188"/>
      <name val="Myriad Pro"/>
      <family val="2"/>
    </font>
    <font>
      <sz val="12"/>
      <color rgb="FF007188"/>
      <name val="Myriad Pro"/>
      <family val="2"/>
    </font>
    <font>
      <sz val="11"/>
      <color theme="0"/>
      <name val="Myriad Pro"/>
      <family val="2"/>
    </font>
    <font>
      <b/>
      <sz val="14"/>
      <color theme="0"/>
      <name val="Myriad Pro"/>
      <family val="2"/>
    </font>
    <font>
      <sz val="12"/>
      <color theme="4" tint="0.79998168889431442"/>
      <name val="Myriad Pro"/>
      <family val="2"/>
    </font>
    <font>
      <sz val="14"/>
      <color rgb="FF007188"/>
      <name val="Myriad Pro"/>
      <family val="2"/>
    </font>
    <font>
      <sz val="14"/>
      <color theme="0"/>
      <name val="Myriad Pro"/>
      <family val="2"/>
    </font>
    <font>
      <b/>
      <sz val="12"/>
      <color rgb="FFFFB601"/>
      <name val="Myriad Pro"/>
      <family val="2"/>
    </font>
    <font>
      <b/>
      <sz val="12"/>
      <color rgb="FFC2CC66"/>
      <name val="Myriad Pro"/>
      <family val="2"/>
    </font>
    <font>
      <sz val="18"/>
      <color theme="0"/>
      <name val="Myriad Pro"/>
      <family val="2"/>
    </font>
    <font>
      <b/>
      <sz val="20"/>
      <color rgb="FF6EC3BD"/>
      <name val="Myriad Pro"/>
      <family val="2"/>
    </font>
    <font>
      <sz val="8"/>
      <color theme="1"/>
      <name val="Myriad Pro"/>
      <family val="2"/>
    </font>
    <font>
      <b/>
      <sz val="22"/>
      <color theme="0"/>
      <name val="Myriad Pro"/>
      <family val="2"/>
    </font>
    <font>
      <b/>
      <sz val="14"/>
      <color theme="0" tint="-0.499984740745262"/>
      <name val="Myriad Pro"/>
      <family val="2"/>
    </font>
    <font>
      <b/>
      <sz val="10"/>
      <color theme="0" tint="-0.499984740745262"/>
      <name val="Myriad Pro"/>
      <family val="2"/>
    </font>
    <font>
      <b/>
      <sz val="10"/>
      <color rgb="FF6B6D70"/>
      <name val="Myriad Pro"/>
      <family val="2"/>
    </font>
    <font>
      <sz val="11"/>
      <color rgb="FF6B6D70"/>
      <name val="Myriad Pro"/>
      <family val="2"/>
    </font>
    <font>
      <sz val="11"/>
      <color rgb="FFFFFFFF"/>
      <name val="Myriad Pro"/>
      <family val="2"/>
    </font>
    <font>
      <sz val="11"/>
      <name val="Myriad Pro"/>
      <family val="2"/>
    </font>
    <font>
      <sz val="11"/>
      <color rgb="FF007188"/>
      <name val="Myriad Pro"/>
      <family val="2"/>
    </font>
    <font>
      <b/>
      <sz val="20"/>
      <color theme="0"/>
      <name val="Myriad Pro"/>
      <family val="2"/>
    </font>
    <font>
      <sz val="14"/>
      <color rgb="FF6B6D70"/>
      <name val="Myriad Pro"/>
      <family val="2"/>
    </font>
    <font>
      <sz val="10"/>
      <color rgb="FF6B6D70"/>
      <name val="Myriad Pro"/>
      <family val="2"/>
    </font>
    <font>
      <sz val="11"/>
      <color rgb="FFFF0000"/>
      <name val="Myriad Pro"/>
      <family val="2"/>
    </font>
    <font>
      <b/>
      <sz val="11"/>
      <color rgb="FF6B6D70"/>
      <name val="Myriad Pro"/>
      <family val="2"/>
    </font>
    <font>
      <sz val="9"/>
      <color rgb="FF007188"/>
      <name val="Myriad Pro"/>
      <family val="2"/>
    </font>
    <font>
      <b/>
      <sz val="11"/>
      <color rgb="FFFFB601"/>
      <name val="Myriad Pro"/>
      <family val="2"/>
    </font>
    <font>
      <b/>
      <sz val="14"/>
      <color rgb="FF6B6D70"/>
      <name val="Myriad Pro"/>
      <family val="2"/>
    </font>
    <font>
      <b/>
      <sz val="14"/>
      <color rgb="FF6EC3BD"/>
      <name val="Myriad Pro"/>
      <family val="2"/>
    </font>
    <font>
      <b/>
      <sz val="11"/>
      <color rgb="FF6EC3BD"/>
      <name val="Myriad Pro"/>
      <family val="2"/>
    </font>
    <font>
      <sz val="11"/>
      <color rgb="FF6EC3BD"/>
      <name val="Myriad Pro"/>
      <family val="2"/>
    </font>
    <font>
      <i/>
      <sz val="11"/>
      <color rgb="FF6EC3BD"/>
      <name val="Myriad Pro"/>
      <family val="2"/>
    </font>
    <font>
      <b/>
      <sz val="10"/>
      <color rgb="FF6EC3BD"/>
      <name val="Myriad Pro"/>
      <family val="2"/>
    </font>
    <font>
      <sz val="10"/>
      <color rgb="FF6EC3BD"/>
      <name val="Myriad Pro"/>
      <family val="2"/>
    </font>
    <font>
      <sz val="8"/>
      <color rgb="FF6EC3BD"/>
      <name val="Myriad Pro"/>
      <family val="2"/>
    </font>
    <font>
      <sz val="10"/>
      <color rgb="FF000000"/>
      <name val="MS Sans Serif"/>
      <family val="2"/>
    </font>
    <font>
      <b/>
      <sz val="28"/>
      <color theme="0"/>
      <name val="Myriad Pro"/>
      <family val="2"/>
    </font>
    <font>
      <i/>
      <sz val="10"/>
      <color theme="1"/>
      <name val="Myriad Pro"/>
      <family val="2"/>
    </font>
    <font>
      <sz val="10"/>
      <color theme="1"/>
      <name val="Myriad Pro"/>
      <family val="2"/>
    </font>
    <font>
      <sz val="11"/>
      <color theme="0" tint="-0.499984740745262"/>
      <name val="Myriad Pro"/>
      <family val="2"/>
    </font>
    <font>
      <sz val="10.5"/>
      <color theme="1"/>
      <name val="Myriad Pro"/>
      <family val="2"/>
    </font>
    <font>
      <b/>
      <i/>
      <sz val="14"/>
      <color rgb="FFFF0000"/>
      <name val="Myriad Pro"/>
      <family val="2"/>
    </font>
    <font>
      <i/>
      <sz val="11"/>
      <color rgb="FFFF0000"/>
      <name val="Myriad Pro"/>
      <family val="2"/>
    </font>
    <font>
      <sz val="10"/>
      <color rgb="FF3A6275"/>
      <name val="Myriad Pro"/>
      <family val="2"/>
    </font>
    <font>
      <i/>
      <sz val="10"/>
      <color rgb="FFFF0000"/>
      <name val="Myriad Pro"/>
      <family val="2"/>
    </font>
    <font>
      <b/>
      <u/>
      <sz val="11"/>
      <color theme="1"/>
      <name val="Myriad Pro"/>
      <family val="2"/>
    </font>
    <font>
      <sz val="10"/>
      <color rgb="FF007188"/>
      <name val="Myriad Pro"/>
      <family val="2"/>
    </font>
    <font>
      <sz val="9"/>
      <color theme="1"/>
      <name val="Myriad Pro"/>
      <family val="2"/>
    </font>
    <font>
      <sz val="11"/>
      <color theme="0"/>
      <name val="Calibri"/>
      <family val="2"/>
      <scheme val="minor"/>
    </font>
    <font>
      <sz val="10"/>
      <color rgb="FF007188"/>
      <name val="Arial"/>
      <family val="2"/>
    </font>
    <font>
      <sz val="10"/>
      <color rgb="FF3A6275"/>
      <name val="Arial"/>
      <family val="2"/>
    </font>
    <font>
      <sz val="11"/>
      <color rgb="FF6EC3BD"/>
      <name val="Calibri"/>
      <family val="2"/>
      <scheme val="minor"/>
    </font>
    <font>
      <sz val="14"/>
      <color rgb="FF6EC3BD"/>
      <name val="Myriad Pro"/>
      <family val="2"/>
    </font>
    <font>
      <sz val="20"/>
      <color theme="0"/>
      <name val="Myriad Pro"/>
      <family val="2"/>
    </font>
    <font>
      <sz val="11"/>
      <color theme="1"/>
      <name val="Arial"/>
      <family val="2"/>
    </font>
    <font>
      <b/>
      <sz val="12"/>
      <color rgb="FFFFFFFF"/>
      <name val="Myriad Pro"/>
      <family val="2"/>
    </font>
    <font>
      <b/>
      <sz val="12"/>
      <color rgb="FF6EC3BD"/>
      <name val="Myriad Pro"/>
      <family val="2"/>
    </font>
  </fonts>
  <fills count="32">
    <fill>
      <patternFill patternType="none"/>
    </fill>
    <fill>
      <patternFill patternType="gray125"/>
    </fill>
    <fill>
      <patternFill patternType="solid">
        <fgColor rgb="FF007188"/>
        <bgColor rgb="FFDDEBF7"/>
      </patternFill>
    </fill>
    <fill>
      <patternFill patternType="solid">
        <fgColor rgb="FFFFFFFF"/>
        <bgColor rgb="FF000000"/>
      </patternFill>
    </fill>
    <fill>
      <patternFill patternType="solid">
        <fgColor rgb="FF007188"/>
        <bgColor theme="4" tint="0.79998168889431442"/>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2"/>
        <bgColor indexed="64"/>
      </patternFill>
    </fill>
    <fill>
      <patternFill patternType="solid">
        <fgColor theme="4" tint="0.79998168889431442"/>
        <bgColor indexed="64"/>
      </patternFill>
    </fill>
    <fill>
      <patternFill patternType="solid">
        <fgColor rgb="FFF2F2F2"/>
        <bgColor indexed="64"/>
      </patternFill>
    </fill>
    <fill>
      <patternFill patternType="solid">
        <fgColor theme="0"/>
        <bgColor indexed="64"/>
      </patternFill>
    </fill>
    <fill>
      <patternFill patternType="solid">
        <fgColor rgb="FFC2CC66"/>
        <bgColor indexed="64"/>
      </patternFill>
    </fill>
    <fill>
      <patternFill patternType="solid">
        <fgColor rgb="FFFFB601"/>
        <bgColor indexed="64"/>
      </patternFill>
    </fill>
    <fill>
      <patternFill patternType="solid">
        <fgColor rgb="FF007188"/>
        <bgColor indexed="64"/>
      </patternFill>
    </fill>
    <fill>
      <patternFill patternType="solid">
        <fgColor rgb="FF6EC3BD"/>
        <bgColor indexed="64"/>
      </patternFill>
    </fill>
    <fill>
      <patternFill patternType="solid">
        <fgColor rgb="FF007FA9"/>
        <bgColor indexed="64"/>
      </patternFill>
    </fill>
    <fill>
      <patternFill patternType="solid">
        <fgColor rgb="FF6B6D70"/>
        <bgColor theme="4" tint="0.79998168889431442"/>
      </patternFill>
    </fill>
    <fill>
      <patternFill patternType="solid">
        <fgColor theme="0" tint="-0.14999847407452621"/>
        <bgColor theme="4" tint="0.79998168889431442"/>
      </patternFill>
    </fill>
    <fill>
      <patternFill patternType="solid">
        <fgColor rgb="FFD7F6F5"/>
        <bgColor indexed="64"/>
      </patternFill>
    </fill>
    <fill>
      <patternFill patternType="solid">
        <fgColor rgb="FF6EC3BD"/>
        <bgColor theme="4" tint="0.79998168889431442"/>
      </patternFill>
    </fill>
    <fill>
      <patternFill patternType="solid">
        <fgColor rgb="FF6EC3BD"/>
        <bgColor rgb="FFDDEBF7"/>
      </patternFill>
    </fill>
    <fill>
      <patternFill patternType="solid">
        <fgColor rgb="FFEBFBFB"/>
        <bgColor indexed="64"/>
      </patternFill>
    </fill>
    <fill>
      <patternFill patternType="solid">
        <fgColor rgb="FFFFFF00"/>
        <bgColor indexed="64"/>
      </patternFill>
    </fill>
    <fill>
      <patternFill patternType="solid">
        <fgColor rgb="FFCAD400"/>
        <bgColor indexed="64"/>
      </patternFill>
    </fill>
    <fill>
      <patternFill patternType="solid">
        <fgColor rgb="FFF8F8F8"/>
        <bgColor indexed="64"/>
      </patternFill>
    </fill>
    <fill>
      <patternFill patternType="solid">
        <fgColor theme="2" tint="-9.9978637043366805E-2"/>
        <bgColor indexed="64"/>
      </patternFill>
    </fill>
    <fill>
      <patternFill patternType="solid">
        <fgColor theme="5" tint="0.79998168889431442"/>
        <bgColor indexed="64"/>
      </patternFill>
    </fill>
  </fills>
  <borders count="10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medium">
        <color rgb="FF007188"/>
      </left>
      <right/>
      <top style="medium">
        <color rgb="FF007188"/>
      </top>
      <bottom/>
      <diagonal/>
    </border>
    <border>
      <left/>
      <right/>
      <top style="medium">
        <color rgb="FF007188"/>
      </top>
      <bottom/>
      <diagonal/>
    </border>
    <border>
      <left/>
      <right style="medium">
        <color rgb="FF007188"/>
      </right>
      <top style="medium">
        <color rgb="FF007188"/>
      </top>
      <bottom/>
      <diagonal/>
    </border>
    <border>
      <left style="medium">
        <color rgb="FF007188"/>
      </left>
      <right/>
      <top/>
      <bottom/>
      <diagonal/>
    </border>
    <border>
      <left/>
      <right style="medium">
        <color rgb="FF007188"/>
      </right>
      <top/>
      <bottom/>
      <diagonal/>
    </border>
    <border>
      <left style="medium">
        <color rgb="FF007188"/>
      </left>
      <right/>
      <top/>
      <bottom style="medium">
        <color rgb="FF007188"/>
      </bottom>
      <diagonal/>
    </border>
    <border>
      <left/>
      <right/>
      <top/>
      <bottom style="medium">
        <color rgb="FF007188"/>
      </bottom>
      <diagonal/>
    </border>
    <border>
      <left/>
      <right style="medium">
        <color rgb="FF007188"/>
      </right>
      <top/>
      <bottom style="medium">
        <color rgb="FF007188"/>
      </bottom>
      <diagonal/>
    </border>
    <border>
      <left/>
      <right style="thin">
        <color rgb="FF007188"/>
      </right>
      <top/>
      <bottom style="thin">
        <color rgb="FF007188"/>
      </bottom>
      <diagonal/>
    </border>
    <border>
      <left style="thin">
        <color rgb="FF808080"/>
      </left>
      <right style="thin">
        <color rgb="FF808080"/>
      </right>
      <top style="thin">
        <color rgb="FF808080"/>
      </top>
      <bottom style="thin">
        <color rgb="FF80808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style="medium">
        <color rgb="FF007188"/>
      </left>
      <right/>
      <top style="medium">
        <color rgb="FF007188"/>
      </top>
      <bottom style="medium">
        <color rgb="FF007188"/>
      </bottom>
      <diagonal/>
    </border>
    <border>
      <left/>
      <right/>
      <top style="medium">
        <color rgb="FF007188"/>
      </top>
      <bottom style="medium">
        <color rgb="FF007188"/>
      </bottom>
      <diagonal/>
    </border>
    <border>
      <left/>
      <right style="medium">
        <color rgb="FF007188"/>
      </right>
      <top style="medium">
        <color rgb="FF007188"/>
      </top>
      <bottom style="medium">
        <color rgb="FF007188"/>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thin">
        <color rgb="FFFFFFFF"/>
      </bottom>
      <diagonal/>
    </border>
    <border>
      <left style="thin">
        <color rgb="FF007188"/>
      </left>
      <right/>
      <top style="thin">
        <color rgb="FF007188"/>
      </top>
      <bottom style="thin">
        <color rgb="FF007188"/>
      </bottom>
      <diagonal/>
    </border>
    <border>
      <left/>
      <right/>
      <top style="thin">
        <color rgb="FF007188"/>
      </top>
      <bottom style="thin">
        <color rgb="FF007188"/>
      </bottom>
      <diagonal/>
    </border>
    <border>
      <left/>
      <right style="thin">
        <color rgb="FF007188"/>
      </right>
      <top style="thin">
        <color rgb="FF007188"/>
      </top>
      <bottom style="thin">
        <color rgb="FF007188"/>
      </bottom>
      <diagonal/>
    </border>
    <border>
      <left style="thin">
        <color rgb="FF007188"/>
      </left>
      <right/>
      <top style="thin">
        <color rgb="FF007188"/>
      </top>
      <bottom/>
      <diagonal/>
    </border>
    <border>
      <left/>
      <right/>
      <top style="thin">
        <color rgb="FF007188"/>
      </top>
      <bottom/>
      <diagonal/>
    </border>
    <border>
      <left/>
      <right/>
      <top/>
      <bottom style="thin">
        <color rgb="FF007188"/>
      </bottom>
      <diagonal/>
    </border>
    <border>
      <left style="thin">
        <color rgb="FF007188"/>
      </left>
      <right/>
      <top/>
      <bottom style="thin">
        <color rgb="FF007188"/>
      </bottom>
      <diagonal/>
    </border>
    <border>
      <left style="thin">
        <color rgb="FF007188"/>
      </left>
      <right/>
      <top/>
      <bottom/>
      <diagonal/>
    </border>
    <border>
      <left style="thin">
        <color rgb="FF6B6D70"/>
      </left>
      <right style="thin">
        <color rgb="FF6B6D70"/>
      </right>
      <top style="thin">
        <color rgb="FF6B6D70"/>
      </top>
      <bottom style="thin">
        <color rgb="FF6B6D70"/>
      </bottom>
      <diagonal/>
    </border>
    <border>
      <left/>
      <right style="thin">
        <color rgb="FF6B6D70"/>
      </right>
      <top/>
      <bottom/>
      <diagonal/>
    </border>
    <border>
      <left/>
      <right/>
      <top style="thin">
        <color rgb="FF6B6D70"/>
      </top>
      <bottom/>
      <diagonal/>
    </border>
    <border>
      <left/>
      <right/>
      <top/>
      <bottom style="thin">
        <color rgb="FF6B6D70"/>
      </bottom>
      <diagonal/>
    </border>
    <border>
      <left/>
      <right style="thin">
        <color rgb="FF6B6D70"/>
      </right>
      <top style="thin">
        <color rgb="FF6B6D70"/>
      </top>
      <bottom/>
      <diagonal/>
    </border>
    <border>
      <left style="thin">
        <color rgb="FF6B6D70"/>
      </left>
      <right style="thin">
        <color rgb="FF6B6D70"/>
      </right>
      <top style="thin">
        <color rgb="FF6B6D70"/>
      </top>
      <bottom/>
      <diagonal/>
    </border>
    <border>
      <left style="thin">
        <color rgb="FF6B6D70"/>
      </left>
      <right/>
      <top style="thin">
        <color rgb="FF6B6D70"/>
      </top>
      <bottom/>
      <diagonal/>
    </border>
    <border>
      <left/>
      <right style="thin">
        <color rgb="FF6B6D70"/>
      </right>
      <top/>
      <bottom style="thin">
        <color rgb="FF6B6D70"/>
      </bottom>
      <diagonal/>
    </border>
    <border>
      <left style="thin">
        <color rgb="FF6B6D70"/>
      </left>
      <right/>
      <top/>
      <bottom style="thin">
        <color rgb="FF6B6D70"/>
      </bottom>
      <diagonal/>
    </border>
    <border>
      <left style="thin">
        <color rgb="FF6B6D70"/>
      </left>
      <right/>
      <top/>
      <bottom/>
      <diagonal/>
    </border>
    <border>
      <left/>
      <right style="thin">
        <color rgb="FF007188"/>
      </right>
      <top style="thin">
        <color rgb="FF007188"/>
      </top>
      <bottom/>
      <diagonal/>
    </border>
    <border>
      <left/>
      <right style="thin">
        <color rgb="FF007188"/>
      </right>
      <top/>
      <bottom/>
      <diagonal/>
    </border>
    <border>
      <left/>
      <right style="thin">
        <color rgb="FFC2CC66"/>
      </right>
      <top/>
      <bottom/>
      <diagonal/>
    </border>
    <border>
      <left/>
      <right/>
      <top/>
      <bottom style="thin">
        <color rgb="FFC2CC66"/>
      </bottom>
      <diagonal/>
    </border>
    <border>
      <left/>
      <right/>
      <top style="thin">
        <color rgb="FFC2CC66"/>
      </top>
      <bottom/>
      <diagonal/>
    </border>
    <border>
      <left/>
      <right style="thin">
        <color rgb="FFC2CC66"/>
      </right>
      <top style="thin">
        <color rgb="FFC2CC66"/>
      </top>
      <bottom/>
      <diagonal/>
    </border>
    <border>
      <left/>
      <right style="thin">
        <color rgb="FFC2CC66"/>
      </right>
      <top/>
      <bottom style="thin">
        <color rgb="FFC2CC66"/>
      </bottom>
      <diagonal/>
    </border>
    <border>
      <left style="thin">
        <color rgb="FFC2CC66"/>
      </left>
      <right/>
      <top style="thin">
        <color rgb="FFC2CC66"/>
      </top>
      <bottom/>
      <diagonal/>
    </border>
    <border>
      <left style="thin">
        <color rgb="FFC2CC66"/>
      </left>
      <right/>
      <top/>
      <bottom/>
      <diagonal/>
    </border>
    <border>
      <left style="thin">
        <color rgb="FFC2CC66"/>
      </left>
      <right/>
      <top/>
      <bottom style="thin">
        <color rgb="FFC2CC66"/>
      </bottom>
      <diagonal/>
    </border>
    <border>
      <left/>
      <right/>
      <top style="thin">
        <color theme="0"/>
      </top>
      <bottom/>
      <diagonal/>
    </border>
    <border>
      <left style="thin">
        <color theme="0"/>
      </left>
      <right style="thin">
        <color theme="0"/>
      </right>
      <top style="thin">
        <color theme="0"/>
      </top>
      <bottom/>
      <diagonal/>
    </border>
    <border>
      <left/>
      <right style="thin">
        <color rgb="FF6B6D70"/>
      </right>
      <top style="thin">
        <color rgb="FF6B6D70"/>
      </top>
      <bottom style="thin">
        <color rgb="FF6B6D70"/>
      </bottom>
      <diagonal/>
    </border>
    <border>
      <left/>
      <right style="thin">
        <color theme="0"/>
      </right>
      <top style="thin">
        <color theme="0"/>
      </top>
      <bottom/>
      <diagonal/>
    </border>
    <border>
      <left style="thin">
        <color rgb="FF6EC3BD"/>
      </left>
      <right style="thin">
        <color rgb="FF6EC3BD"/>
      </right>
      <top style="thin">
        <color rgb="FF6EC3BD"/>
      </top>
      <bottom style="thin">
        <color rgb="FF6EC3BD"/>
      </bottom>
      <diagonal/>
    </border>
    <border>
      <left style="thin">
        <color rgb="FFFFFFFF"/>
      </left>
      <right/>
      <top style="thin">
        <color rgb="FFFFFFFF"/>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6EC3BD"/>
      </left>
      <right style="thin">
        <color rgb="FF6EC3BD"/>
      </right>
      <top/>
      <bottom style="thin">
        <color rgb="FF6EC3BD"/>
      </bottom>
      <diagonal/>
    </border>
    <border>
      <left/>
      <right/>
      <top style="thin">
        <color rgb="FFFFFFFF"/>
      </top>
      <bottom style="thin">
        <color rgb="FF007188"/>
      </bottom>
      <diagonal/>
    </border>
    <border>
      <left style="thin">
        <color rgb="FFFFFFFF"/>
      </left>
      <right/>
      <top/>
      <bottom style="thin">
        <color rgb="FF007188"/>
      </bottom>
      <diagonal/>
    </border>
    <border>
      <left style="thin">
        <color rgb="FFFFFFFF"/>
      </left>
      <right/>
      <top style="thin">
        <color rgb="FF007188"/>
      </top>
      <bottom style="thin">
        <color rgb="FF007188"/>
      </bottom>
      <diagonal/>
    </border>
    <border>
      <left/>
      <right/>
      <top style="thin">
        <color theme="0"/>
      </top>
      <bottom style="thin">
        <color theme="0"/>
      </bottom>
      <diagonal/>
    </border>
    <border>
      <left style="thin">
        <color rgb="FF6EC3BD"/>
      </left>
      <right/>
      <top style="thin">
        <color rgb="FF6EC3BD"/>
      </top>
      <bottom style="thin">
        <color rgb="FF6EC3BD"/>
      </bottom>
      <diagonal/>
    </border>
    <border>
      <left/>
      <right/>
      <top style="thin">
        <color rgb="FF6EC3BD"/>
      </top>
      <bottom style="thin">
        <color rgb="FF6EC3BD"/>
      </bottom>
      <diagonal/>
    </border>
    <border>
      <left/>
      <right style="thin">
        <color rgb="FF6EC3BD"/>
      </right>
      <top style="thin">
        <color rgb="FF6EC3BD"/>
      </top>
      <bottom style="thin">
        <color rgb="FF6EC3BD"/>
      </bottom>
      <diagonal/>
    </border>
    <border>
      <left/>
      <right style="thin">
        <color rgb="FF6EC3BD"/>
      </right>
      <top/>
      <bottom style="thin">
        <color rgb="FF6EC3BD"/>
      </bottom>
      <diagonal/>
    </border>
    <border>
      <left/>
      <right/>
      <top/>
      <bottom style="thin">
        <color rgb="FF6EC3BD"/>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A6275"/>
      </left>
      <right style="thin">
        <color rgb="FF3A6275"/>
      </right>
      <top style="thin">
        <color rgb="FF3A6275"/>
      </top>
      <bottom style="thin">
        <color rgb="FF3A6275"/>
      </bottom>
      <diagonal/>
    </border>
    <border>
      <left style="thin">
        <color theme="0"/>
      </left>
      <right style="thin">
        <color rgb="FFFFFFFF"/>
      </right>
      <top style="thin">
        <color rgb="FFFFFFFF"/>
      </top>
      <bottom style="thin">
        <color rgb="FF6EC3BD"/>
      </bottom>
      <diagonal/>
    </border>
    <border>
      <left/>
      <right style="thin">
        <color rgb="FFFFFFFF"/>
      </right>
      <top style="thin">
        <color rgb="FFFFFFFF"/>
      </top>
      <bottom/>
      <diagonal/>
    </border>
    <border>
      <left/>
      <right style="thin">
        <color theme="0"/>
      </right>
      <top/>
      <bottom/>
      <diagonal/>
    </border>
    <border>
      <left/>
      <right style="thin">
        <color rgb="FFFFFFFF"/>
      </right>
      <top/>
      <bottom style="thin">
        <color rgb="FFFFFFFF"/>
      </bottom>
      <diagonal/>
    </border>
    <border>
      <left style="thin">
        <color rgb="FFFFFFFF"/>
      </left>
      <right/>
      <top/>
      <bottom style="thin">
        <color rgb="FFFFFFFF"/>
      </bottom>
      <diagonal/>
    </border>
    <border>
      <left style="thin">
        <color rgb="FF6EC3BD"/>
      </left>
      <right/>
      <top style="thin">
        <color rgb="FF6EC3BD"/>
      </top>
      <bottom/>
      <diagonal/>
    </border>
    <border>
      <left/>
      <right/>
      <top style="thin">
        <color rgb="FF6EC3BD"/>
      </top>
      <bottom/>
      <diagonal/>
    </border>
    <border>
      <left/>
      <right style="thin">
        <color rgb="FF6EC3BD"/>
      </right>
      <top style="thin">
        <color rgb="FF6EC3BD"/>
      </top>
      <bottom/>
      <diagonal/>
    </border>
    <border>
      <left style="thin">
        <color rgb="FF6EC3BD"/>
      </left>
      <right/>
      <top/>
      <bottom/>
      <diagonal/>
    </border>
    <border>
      <left/>
      <right style="thin">
        <color rgb="FF6EC3BD"/>
      </right>
      <top/>
      <bottom/>
      <diagonal/>
    </border>
    <border>
      <left style="thin">
        <color rgb="FF6EC3BD"/>
      </left>
      <right/>
      <top/>
      <bottom style="thin">
        <color rgb="FF6EC3BD"/>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0"/>
      </left>
      <right/>
      <top/>
      <bottom/>
      <diagonal/>
    </border>
    <border>
      <left style="thin">
        <color rgb="FF007188"/>
      </left>
      <right style="thin">
        <color rgb="FF007188"/>
      </right>
      <top style="thin">
        <color rgb="FF007188"/>
      </top>
      <bottom style="thin">
        <color rgb="FF007188"/>
      </bottom>
      <diagonal/>
    </border>
    <border>
      <left style="thin">
        <color rgb="FF3A6275"/>
      </left>
      <right style="thin">
        <color rgb="FF3A6275"/>
      </right>
      <top/>
      <bottom style="thin">
        <color rgb="FF3A6275"/>
      </bottom>
      <diagonal/>
    </border>
    <border>
      <left/>
      <right/>
      <top style="thin">
        <color theme="2"/>
      </top>
      <bottom/>
      <diagonal/>
    </border>
    <border>
      <left style="thin">
        <color rgb="FF6EC3BD"/>
      </left>
      <right style="thin">
        <color rgb="FF6B6D70"/>
      </right>
      <top style="thin">
        <color theme="0"/>
      </top>
      <bottom style="thin">
        <color rgb="FF6EC3BD"/>
      </bottom>
      <diagonal/>
    </border>
    <border>
      <left style="thin">
        <color rgb="FF6EC3BD"/>
      </left>
      <right style="thin">
        <color rgb="FF6B6D70"/>
      </right>
      <top style="thin">
        <color rgb="FF6EC3BD"/>
      </top>
      <bottom style="thin">
        <color rgb="FF6EC3BD"/>
      </bottom>
      <diagonal/>
    </border>
    <border>
      <left style="thin">
        <color theme="0"/>
      </left>
      <right style="thin">
        <color rgb="FF6B6D70"/>
      </right>
      <top style="thin">
        <color theme="0"/>
      </top>
      <bottom/>
      <diagonal/>
    </border>
    <border>
      <left style="thin">
        <color rgb="FF007188"/>
      </left>
      <right/>
      <top style="thin">
        <color theme="0"/>
      </top>
      <bottom style="thin">
        <color theme="0"/>
      </bottom>
      <diagonal/>
    </border>
    <border>
      <left style="thin">
        <color rgb="FF007188"/>
      </left>
      <right style="thin">
        <color theme="0"/>
      </right>
      <top style="thin">
        <color theme="0"/>
      </top>
      <bottom style="thin">
        <color rgb="FF007188"/>
      </bottom>
      <diagonal/>
    </border>
    <border>
      <left style="thin">
        <color theme="0"/>
      </left>
      <right style="thin">
        <color theme="0"/>
      </right>
      <top style="thin">
        <color theme="0"/>
      </top>
      <bottom style="thin">
        <color rgb="FF007188"/>
      </bottom>
      <diagonal/>
    </border>
    <border>
      <left/>
      <right/>
      <top style="thin">
        <color theme="0"/>
      </top>
      <bottom style="thin">
        <color rgb="FF007188"/>
      </bottom>
      <diagonal/>
    </border>
    <border>
      <left style="thin">
        <color theme="0"/>
      </left>
      <right/>
      <top/>
      <bottom style="thin">
        <color rgb="FF007188"/>
      </bottom>
      <diagonal/>
    </border>
  </borders>
  <cellStyleXfs count="4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3" fillId="0" borderId="0"/>
    <xf numFmtId="0" fontId="14" fillId="0" borderId="0"/>
    <xf numFmtId="164" fontId="1" fillId="0" borderId="0" applyFont="0" applyFill="0" applyBorder="0" applyAlignment="0" applyProtection="0"/>
    <xf numFmtId="0" fontId="18" fillId="0" borderId="0"/>
    <xf numFmtId="0" fontId="19" fillId="0" borderId="0"/>
    <xf numFmtId="0" fontId="14" fillId="0" borderId="0"/>
    <xf numFmtId="164" fontId="1" fillId="0" borderId="0" applyFont="0" applyFill="0" applyBorder="0" applyAlignment="0" applyProtection="0"/>
    <xf numFmtId="0" fontId="14" fillId="0" borderId="0"/>
    <xf numFmtId="0" fontId="14" fillId="0" borderId="0"/>
    <xf numFmtId="0" fontId="14" fillId="0" borderId="0"/>
    <xf numFmtId="164" fontId="14"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164" fontId="1" fillId="0" borderId="0" applyFont="0" applyFill="0" applyBorder="0" applyAlignment="0" applyProtection="0"/>
    <xf numFmtId="0" fontId="14" fillId="0" borderId="0"/>
    <xf numFmtId="0" fontId="20" fillId="0" borderId="0" applyNumberFormat="0" applyFill="0" applyBorder="0" applyAlignment="0" applyProtection="0">
      <alignment vertical="top"/>
      <protection locked="0"/>
    </xf>
    <xf numFmtId="0" fontId="21" fillId="0" borderId="0"/>
    <xf numFmtId="0" fontId="22" fillId="0" borderId="0"/>
    <xf numFmtId="0" fontId="23" fillId="5" borderId="0"/>
    <xf numFmtId="0" fontId="23" fillId="6" borderId="0"/>
    <xf numFmtId="0" fontId="22" fillId="7" borderId="0"/>
    <xf numFmtId="0" fontId="24" fillId="8" borderId="0"/>
    <xf numFmtId="0" fontId="25" fillId="9" borderId="0"/>
    <xf numFmtId="0" fontId="26" fillId="0" borderId="0"/>
    <xf numFmtId="0" fontId="27" fillId="10" borderId="0"/>
    <xf numFmtId="0" fontId="28" fillId="0" borderId="0"/>
    <xf numFmtId="0" fontId="29" fillId="0" borderId="0"/>
    <xf numFmtId="0" fontId="30" fillId="0" borderId="0"/>
    <xf numFmtId="0" fontId="31" fillId="11" borderId="0"/>
    <xf numFmtId="0" fontId="32" fillId="11" borderId="14"/>
    <xf numFmtId="0" fontId="21" fillId="0" borderId="0"/>
    <xf numFmtId="0" fontId="21" fillId="0" borderId="0"/>
    <xf numFmtId="0" fontId="24" fillId="0" borderId="0"/>
    <xf numFmtId="0" fontId="1" fillId="0" borderId="0"/>
    <xf numFmtId="0" fontId="71" fillId="0" borderId="0"/>
    <xf numFmtId="44" fontId="1" fillId="0" borderId="0" applyFont="0" applyFill="0" applyBorder="0" applyAlignment="0" applyProtection="0"/>
  </cellStyleXfs>
  <cellXfs count="521">
    <xf numFmtId="0" fontId="0" fillId="0" borderId="0" xfId="0"/>
    <xf numFmtId="0" fontId="3" fillId="0" borderId="0" xfId="0" applyFont="1"/>
    <xf numFmtId="0" fontId="7" fillId="0" borderId="0" xfId="0" applyFont="1" applyAlignment="1">
      <alignment horizontal="center"/>
    </xf>
    <xf numFmtId="0" fontId="7" fillId="0" borderId="0" xfId="0" applyFont="1"/>
    <xf numFmtId="0" fontId="7" fillId="0" borderId="0" xfId="0" applyFont="1" applyAlignment="1">
      <alignment wrapText="1"/>
    </xf>
    <xf numFmtId="0" fontId="7" fillId="3" borderId="0" xfId="0" applyFont="1" applyFill="1" applyAlignment="1">
      <alignment vertical="center" wrapText="1"/>
    </xf>
    <xf numFmtId="165" fontId="7" fillId="3" borderId="0" xfId="1" applyNumberFormat="1" applyFont="1" applyFill="1" applyBorder="1" applyAlignment="1">
      <alignment horizontal="center" vertical="center" wrapText="1"/>
    </xf>
    <xf numFmtId="0" fontId="7" fillId="0" borderId="0" xfId="0" applyFont="1" applyAlignment="1">
      <alignment horizontal="center" vertical="center"/>
    </xf>
    <xf numFmtId="9" fontId="7" fillId="0" borderId="0" xfId="2" applyFont="1" applyBorder="1" applyAlignment="1">
      <alignment horizontal="center" vertical="center"/>
    </xf>
    <xf numFmtId="0" fontId="7" fillId="0" borderId="0" xfId="0" applyFont="1" applyAlignment="1">
      <alignment vertical="center"/>
    </xf>
    <xf numFmtId="9" fontId="7" fillId="0" borderId="0" xfId="2" applyFont="1"/>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vertical="center" wrapText="1"/>
    </xf>
    <xf numFmtId="9" fontId="7" fillId="0" borderId="0" xfId="2" applyFont="1" applyBorder="1"/>
    <xf numFmtId="0" fontId="7" fillId="0" borderId="0" xfId="0" applyFont="1" applyAlignment="1">
      <alignment horizontal="left" wrapText="1"/>
    </xf>
    <xf numFmtId="0" fontId="12" fillId="0" borderId="0" xfId="0" applyFont="1"/>
    <xf numFmtId="0" fontId="5" fillId="0" borderId="0" xfId="0" applyFont="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left" vertical="center"/>
    </xf>
    <xf numFmtId="0" fontId="11" fillId="0" borderId="0" xfId="0" applyFont="1" applyAlignment="1">
      <alignment horizontal="left"/>
    </xf>
    <xf numFmtId="9" fontId="11" fillId="0" borderId="0" xfId="2" applyFont="1" applyBorder="1" applyAlignment="1">
      <alignment horizontal="center"/>
    </xf>
    <xf numFmtId="165" fontId="7" fillId="0" borderId="0" xfId="1" applyNumberFormat="1" applyFont="1" applyBorder="1" applyAlignment="1">
      <alignment horizontal="center"/>
    </xf>
    <xf numFmtId="3" fontId="7" fillId="0" borderId="0" xfId="0" applyNumberFormat="1" applyFont="1"/>
    <xf numFmtId="0" fontId="15" fillId="0" borderId="0" xfId="0" applyFont="1" applyAlignment="1">
      <alignment horizontal="left" vertical="center"/>
    </xf>
    <xf numFmtId="0" fontId="17" fillId="0" borderId="0" xfId="0" applyFont="1" applyAlignment="1">
      <alignment vertical="center"/>
    </xf>
    <xf numFmtId="0" fontId="7" fillId="0" borderId="18" xfId="0" applyFont="1" applyBorder="1"/>
    <xf numFmtId="0" fontId="16" fillId="0" borderId="0" xfId="0" applyFont="1" applyAlignment="1">
      <alignment vertical="top" wrapText="1"/>
    </xf>
    <xf numFmtId="0" fontId="34" fillId="0" borderId="0" xfId="0" applyFont="1" applyAlignment="1">
      <alignment horizontal="center" vertical="top" wrapText="1"/>
    </xf>
    <xf numFmtId="3" fontId="7" fillId="0" borderId="0" xfId="0" applyNumberFormat="1" applyFont="1" applyAlignment="1">
      <alignment horizontal="center" vertical="center"/>
    </xf>
    <xf numFmtId="0" fontId="35" fillId="0" borderId="0" xfId="0" applyFont="1"/>
    <xf numFmtId="0" fontId="9" fillId="0" borderId="0" xfId="3" quotePrefix="1" applyFont="1" applyAlignment="1">
      <alignment horizontal="left"/>
    </xf>
    <xf numFmtId="0" fontId="37" fillId="0" borderId="0" xfId="0" applyFont="1"/>
    <xf numFmtId="0" fontId="36" fillId="0" borderId="0" xfId="3" applyFont="1"/>
    <xf numFmtId="0" fontId="3" fillId="13" borderId="8" xfId="0" applyFont="1" applyFill="1" applyBorder="1"/>
    <xf numFmtId="0" fontId="3" fillId="13" borderId="9" xfId="0" applyFont="1" applyFill="1" applyBorder="1"/>
    <xf numFmtId="0" fontId="3" fillId="13" borderId="0" xfId="0" applyFont="1" applyFill="1"/>
    <xf numFmtId="0" fontId="3" fillId="13" borderId="10" xfId="0" applyFont="1" applyFill="1" applyBorder="1"/>
    <xf numFmtId="0" fontId="3" fillId="13" borderId="11" xfId="0" applyFont="1" applyFill="1" applyBorder="1"/>
    <xf numFmtId="0" fontId="3" fillId="13" borderId="12" xfId="0" applyFont="1" applyFill="1" applyBorder="1"/>
    <xf numFmtId="0" fontId="3" fillId="15" borderId="5" xfId="0" applyFont="1" applyFill="1" applyBorder="1"/>
    <xf numFmtId="0" fontId="3" fillId="15" borderId="6" xfId="0" applyFont="1" applyFill="1" applyBorder="1"/>
    <xf numFmtId="0" fontId="3" fillId="15" borderId="7" xfId="0" applyFont="1" applyFill="1" applyBorder="1"/>
    <xf numFmtId="0" fontId="3" fillId="15" borderId="8" xfId="0" applyFont="1" applyFill="1" applyBorder="1"/>
    <xf numFmtId="0" fontId="3" fillId="15" borderId="9" xfId="0" applyFont="1" applyFill="1" applyBorder="1"/>
    <xf numFmtId="0" fontId="3" fillId="15" borderId="0" xfId="0" applyFont="1" applyFill="1"/>
    <xf numFmtId="0" fontId="3" fillId="0" borderId="0" xfId="0" applyFont="1" applyAlignment="1">
      <alignment horizontal="center"/>
    </xf>
    <xf numFmtId="0" fontId="40" fillId="13" borderId="0" xfId="0" applyFont="1" applyFill="1"/>
    <xf numFmtId="0" fontId="40" fillId="15" borderId="0" xfId="0" applyFont="1" applyFill="1"/>
    <xf numFmtId="0" fontId="35" fillId="0" borderId="0" xfId="0" applyFont="1" applyAlignment="1">
      <alignment horizontal="left" vertical="center"/>
    </xf>
    <xf numFmtId="0" fontId="35" fillId="15" borderId="0" xfId="0" applyFont="1" applyFill="1" applyAlignment="1">
      <alignment horizontal="left" vertical="center"/>
    </xf>
    <xf numFmtId="0" fontId="47" fillId="0" borderId="0" xfId="0" applyFont="1"/>
    <xf numFmtId="0" fontId="53" fillId="0" borderId="0" xfId="0" applyFont="1"/>
    <xf numFmtId="0" fontId="52" fillId="0" borderId="0" xfId="0" applyFont="1"/>
    <xf numFmtId="0" fontId="55" fillId="0" borderId="0" xfId="0" applyFont="1" applyAlignment="1">
      <alignment horizontal="center" vertical="center" wrapText="1"/>
    </xf>
    <xf numFmtId="0" fontId="52" fillId="0" borderId="0" xfId="0" applyFont="1" applyAlignment="1">
      <alignment horizontal="left" vertical="center"/>
    </xf>
    <xf numFmtId="0" fontId="55" fillId="0" borderId="0" xfId="0" applyFont="1" applyAlignment="1">
      <alignment horizontal="left" vertical="center"/>
    </xf>
    <xf numFmtId="0" fontId="9" fillId="0" borderId="0" xfId="0" applyFont="1" applyAlignment="1">
      <alignment horizontal="left" vertical="center"/>
    </xf>
    <xf numFmtId="0" fontId="55" fillId="0" borderId="0" xfId="0" applyFont="1" applyAlignment="1">
      <alignment horizontal="left" vertical="top" wrapText="1"/>
    </xf>
    <xf numFmtId="0" fontId="52" fillId="0" borderId="0" xfId="0" applyFont="1" applyAlignment="1">
      <alignment horizontal="center" vertical="top" wrapText="1"/>
    </xf>
    <xf numFmtId="0" fontId="9" fillId="0" borderId="29" xfId="0" applyFont="1" applyBorder="1" applyAlignment="1">
      <alignment horizontal="center" vertical="center" wrapText="1"/>
    </xf>
    <xf numFmtId="9" fontId="52" fillId="0" borderId="0" xfId="2" applyFont="1" applyBorder="1" applyAlignment="1">
      <alignment horizontal="center" vertical="center"/>
    </xf>
    <xf numFmtId="0" fontId="7" fillId="0" borderId="29" xfId="0" applyFont="1" applyBorder="1"/>
    <xf numFmtId="0" fontId="53" fillId="0" borderId="0" xfId="0" applyFont="1" applyAlignment="1">
      <alignment horizontal="center" vertical="center" wrapText="1"/>
    </xf>
    <xf numFmtId="0" fontId="56" fillId="0" borderId="0" xfId="0" applyFont="1" applyAlignment="1">
      <alignment vertical="center" wrapText="1"/>
    </xf>
    <xf numFmtId="0" fontId="42" fillId="18" borderId="0" xfId="0" applyFont="1" applyFill="1"/>
    <xf numFmtId="3" fontId="55" fillId="0" borderId="0" xfId="0" applyNumberFormat="1" applyFont="1" applyAlignment="1">
      <alignment horizontal="center" vertical="center"/>
    </xf>
    <xf numFmtId="9" fontId="55" fillId="0" borderId="0" xfId="2" applyFont="1" applyBorder="1" applyAlignment="1">
      <alignment horizontal="center" vertical="center"/>
    </xf>
    <xf numFmtId="3" fontId="52" fillId="0" borderId="0" xfId="0" applyNumberFormat="1" applyFont="1" applyAlignment="1">
      <alignment horizontal="center" vertical="center"/>
    </xf>
    <xf numFmtId="0" fontId="38" fillId="0" borderId="0" xfId="0" applyFont="1" applyAlignment="1">
      <alignment horizontal="center" vertical="center" wrapText="1"/>
    </xf>
    <xf numFmtId="0" fontId="59" fillId="0" borderId="0" xfId="0" applyFont="1"/>
    <xf numFmtId="9" fontId="7" fillId="0" borderId="0" xfId="2" applyFont="1" applyBorder="1" applyAlignment="1">
      <alignment horizontal="center"/>
    </xf>
    <xf numFmtId="9" fontId="9" fillId="0" borderId="0" xfId="2" applyFont="1" applyBorder="1" applyAlignment="1">
      <alignment horizontal="center" vertical="center" wrapText="1"/>
    </xf>
    <xf numFmtId="2" fontId="7" fillId="0" borderId="0" xfId="0" applyNumberFormat="1" applyFont="1"/>
    <xf numFmtId="165" fontId="7" fillId="0" borderId="0" xfId="0" applyNumberFormat="1" applyFont="1"/>
    <xf numFmtId="0" fontId="42" fillId="19" borderId="0" xfId="0" applyFont="1" applyFill="1" applyAlignment="1">
      <alignment vertical="center"/>
    </xf>
    <xf numFmtId="0" fontId="39" fillId="19" borderId="0" xfId="0" applyFont="1" applyFill="1" applyAlignment="1">
      <alignment vertical="center"/>
    </xf>
    <xf numFmtId="0" fontId="49" fillId="23" borderId="0" xfId="0" applyFont="1" applyFill="1" applyAlignment="1">
      <alignment vertical="center"/>
    </xf>
    <xf numFmtId="0" fontId="51" fillId="23" borderId="0" xfId="0" applyFont="1" applyFill="1" applyAlignment="1">
      <alignment horizontal="left" vertical="center"/>
    </xf>
    <xf numFmtId="0" fontId="50" fillId="23" borderId="0" xfId="0" applyFont="1" applyFill="1" applyAlignment="1">
      <alignment horizontal="left" vertical="center"/>
    </xf>
    <xf numFmtId="0" fontId="64" fillId="23" borderId="0" xfId="0" applyFont="1" applyFill="1" applyAlignment="1">
      <alignment vertical="center"/>
    </xf>
    <xf numFmtId="0" fontId="65" fillId="23" borderId="0" xfId="0" applyFont="1" applyFill="1" applyAlignment="1">
      <alignment horizontal="left" vertical="center"/>
    </xf>
    <xf numFmtId="0" fontId="64" fillId="23" borderId="0" xfId="0" applyFont="1" applyFill="1" applyAlignment="1">
      <alignment horizontal="left" vertical="center"/>
    </xf>
    <xf numFmtId="9" fontId="65" fillId="23" borderId="0" xfId="2" applyFont="1" applyFill="1" applyBorder="1" applyAlignment="1">
      <alignment horizontal="left" vertical="center"/>
    </xf>
    <xf numFmtId="0" fontId="38" fillId="24" borderId="23" xfId="0" applyFont="1" applyFill="1" applyBorder="1" applyAlignment="1">
      <alignment horizontal="center" vertical="center" wrapText="1"/>
    </xf>
    <xf numFmtId="165" fontId="66" fillId="0" borderId="57" xfId="1" applyNumberFormat="1" applyFont="1" applyBorder="1" applyAlignment="1">
      <alignment horizontal="center"/>
    </xf>
    <xf numFmtId="9" fontId="66" fillId="0" borderId="57" xfId="2" applyFont="1" applyBorder="1" applyAlignment="1">
      <alignment horizontal="center"/>
    </xf>
    <xf numFmtId="3" fontId="66" fillId="0" borderId="57" xfId="0" applyNumberFormat="1" applyFont="1" applyBorder="1" applyAlignment="1">
      <alignment horizontal="center" vertical="center"/>
    </xf>
    <xf numFmtId="9" fontId="66" fillId="0" borderId="57" xfId="2" applyFont="1" applyBorder="1" applyAlignment="1">
      <alignment horizontal="center" vertical="center"/>
    </xf>
    <xf numFmtId="0" fontId="66" fillId="0" borderId="57" xfId="0" quotePrefix="1" applyFont="1" applyBorder="1" applyAlignment="1">
      <alignment horizontal="center"/>
    </xf>
    <xf numFmtId="3" fontId="65" fillId="0" borderId="57" xfId="0" applyNumberFormat="1" applyFont="1" applyBorder="1" applyAlignment="1">
      <alignment horizontal="center" vertical="center"/>
    </xf>
    <xf numFmtId="166" fontId="66" fillId="0" borderId="57" xfId="2" applyNumberFormat="1" applyFont="1" applyBorder="1" applyAlignment="1">
      <alignment horizontal="center" vertical="center"/>
    </xf>
    <xf numFmtId="0" fontId="51" fillId="26" borderId="0" xfId="0" applyFont="1" applyFill="1" applyAlignment="1">
      <alignment horizontal="left" vertical="center"/>
    </xf>
    <xf numFmtId="0" fontId="66" fillId="26" borderId="0" xfId="0" applyFont="1" applyFill="1" applyAlignment="1">
      <alignment horizontal="left" vertical="center"/>
    </xf>
    <xf numFmtId="0" fontId="66" fillId="26" borderId="0" xfId="0" applyFont="1" applyFill="1"/>
    <xf numFmtId="9" fontId="65" fillId="0" borderId="57" xfId="2" applyFont="1" applyBorder="1" applyAlignment="1">
      <alignment horizontal="center" vertical="center"/>
    </xf>
    <xf numFmtId="0" fontId="51" fillId="26" borderId="0" xfId="0" applyFont="1" applyFill="1" applyAlignment="1">
      <alignment vertical="top" wrapText="1"/>
    </xf>
    <xf numFmtId="0" fontId="58" fillId="26" borderId="0" xfId="0" applyFont="1" applyFill="1" applyAlignment="1">
      <alignment vertical="top" wrapText="1"/>
    </xf>
    <xf numFmtId="0" fontId="58" fillId="26" borderId="0" xfId="0" applyFont="1" applyFill="1" applyAlignment="1">
      <alignment horizontal="left" vertical="center"/>
    </xf>
    <xf numFmtId="165" fontId="66" fillId="0" borderId="57" xfId="1" applyNumberFormat="1" applyFont="1" applyBorder="1" applyAlignment="1">
      <alignment horizontal="center" vertical="center"/>
    </xf>
    <xf numFmtId="0" fontId="58" fillId="26" borderId="0" xfId="0" applyFont="1" applyFill="1" applyAlignment="1">
      <alignment vertical="top"/>
    </xf>
    <xf numFmtId="9" fontId="52" fillId="0" borderId="0" xfId="2" applyFont="1" applyAlignment="1">
      <alignment wrapText="1"/>
    </xf>
    <xf numFmtId="0" fontId="68" fillId="23" borderId="0" xfId="0" applyFont="1" applyFill="1" applyAlignment="1">
      <alignment horizontal="left" vertical="center"/>
    </xf>
    <xf numFmtId="166" fontId="66" fillId="0" borderId="57" xfId="2" quotePrefix="1" applyNumberFormat="1" applyFont="1" applyBorder="1" applyAlignment="1">
      <alignment horizontal="center" vertical="center"/>
    </xf>
    <xf numFmtId="0" fontId="69" fillId="26" borderId="0" xfId="0" applyFont="1" applyFill="1" applyAlignment="1">
      <alignment vertical="top"/>
    </xf>
    <xf numFmtId="9" fontId="52" fillId="0" borderId="0" xfId="2" applyFont="1" applyBorder="1" applyAlignment="1">
      <alignment horizontal="center"/>
    </xf>
    <xf numFmtId="9" fontId="55" fillId="0" borderId="0" xfId="2" applyFont="1" applyFill="1" applyBorder="1" applyAlignment="1">
      <alignment horizontal="left" vertical="top" wrapText="1"/>
    </xf>
    <xf numFmtId="9" fontId="7" fillId="0" borderId="0" xfId="2" applyFont="1" applyFill="1" applyBorder="1" applyAlignment="1">
      <alignment horizontal="center" vertical="center"/>
    </xf>
    <xf numFmtId="9" fontId="7" fillId="0" borderId="0" xfId="0" applyNumberFormat="1" applyFont="1" applyAlignment="1">
      <alignment wrapText="1"/>
    </xf>
    <xf numFmtId="9" fontId="7" fillId="0" borderId="0" xfId="2" applyFont="1" applyFill="1" applyBorder="1" applyAlignment="1">
      <alignment horizontal="center" vertical="center" wrapText="1"/>
    </xf>
    <xf numFmtId="0" fontId="59" fillId="0" borderId="0" xfId="0" applyFont="1" applyAlignment="1">
      <alignment wrapText="1"/>
    </xf>
    <xf numFmtId="3" fontId="65" fillId="23" borderId="0" xfId="0" applyNumberFormat="1" applyFont="1" applyFill="1" applyAlignment="1">
      <alignment horizontal="left" vertical="center"/>
    </xf>
    <xf numFmtId="3" fontId="66" fillId="0" borderId="61" xfId="0" applyNumberFormat="1" applyFont="1" applyBorder="1" applyAlignment="1">
      <alignment horizontal="center" vertical="center"/>
    </xf>
    <xf numFmtId="9" fontId="66" fillId="0" borderId="61" xfId="2" applyFont="1" applyBorder="1" applyAlignment="1">
      <alignment horizontal="center" vertical="center"/>
    </xf>
    <xf numFmtId="0" fontId="62" fillId="0" borderId="0" xfId="0" applyFont="1" applyAlignment="1">
      <alignment vertical="center" wrapText="1"/>
    </xf>
    <xf numFmtId="0" fontId="53" fillId="25" borderId="1" xfId="0" applyFont="1" applyFill="1" applyBorder="1" applyAlignment="1">
      <alignment horizontal="center" vertical="center" wrapText="1"/>
    </xf>
    <xf numFmtId="0" fontId="53" fillId="25" borderId="58" xfId="0" applyFont="1" applyFill="1" applyBorder="1" applyAlignment="1">
      <alignment horizontal="center" vertical="center" wrapText="1"/>
    </xf>
    <xf numFmtId="0" fontId="53" fillId="25" borderId="58" xfId="1" applyNumberFormat="1" applyFont="1" applyFill="1" applyBorder="1" applyAlignment="1">
      <alignment horizontal="center" vertical="center" wrapText="1"/>
    </xf>
    <xf numFmtId="0" fontId="66" fillId="0" borderId="33" xfId="0" applyFont="1" applyBorder="1" applyAlignment="1">
      <alignment horizontal="center" vertical="center"/>
    </xf>
    <xf numFmtId="0" fontId="65" fillId="0" borderId="33" xfId="0" applyFont="1" applyBorder="1" applyAlignment="1">
      <alignment horizontal="center" vertical="center"/>
    </xf>
    <xf numFmtId="1" fontId="65" fillId="0" borderId="33" xfId="0" applyNumberFormat="1" applyFont="1" applyBorder="1" applyAlignment="1">
      <alignment horizontal="center" vertical="center"/>
    </xf>
    <xf numFmtId="9" fontId="38" fillId="19" borderId="22" xfId="2" applyFont="1" applyFill="1" applyBorder="1" applyAlignment="1">
      <alignment horizontal="center"/>
    </xf>
    <xf numFmtId="0" fontId="38" fillId="19" borderId="54" xfId="1" applyNumberFormat="1" applyFont="1" applyFill="1" applyBorder="1" applyAlignment="1">
      <alignment horizontal="center"/>
    </xf>
    <xf numFmtId="164" fontId="66" fillId="0" borderId="57" xfId="1" applyFont="1" applyBorder="1" applyAlignment="1">
      <alignment horizontal="center"/>
    </xf>
    <xf numFmtId="0" fontId="53" fillId="25" borderId="3" xfId="0" applyFont="1" applyFill="1" applyBorder="1" applyAlignment="1">
      <alignment horizontal="center" vertical="center" wrapText="1"/>
    </xf>
    <xf numFmtId="0" fontId="66" fillId="0" borderId="57" xfId="0" applyFont="1" applyBorder="1" applyAlignment="1">
      <alignment horizontal="center" vertical="center"/>
    </xf>
    <xf numFmtId="1" fontId="66" fillId="0" borderId="57" xfId="0" applyNumberFormat="1" applyFont="1" applyBorder="1" applyAlignment="1">
      <alignment horizontal="center" vertical="center"/>
    </xf>
    <xf numFmtId="0" fontId="65" fillId="0" borderId="57" xfId="0" applyFont="1" applyBorder="1" applyAlignment="1">
      <alignment horizontal="center" vertical="center"/>
    </xf>
    <xf numFmtId="0" fontId="53" fillId="25" borderId="62" xfId="0" applyFont="1" applyFill="1" applyBorder="1" applyAlignment="1">
      <alignment horizontal="center" vertical="center" wrapText="1"/>
    </xf>
    <xf numFmtId="0" fontId="53" fillId="25" borderId="63" xfId="0" applyFont="1" applyFill="1" applyBorder="1" applyAlignment="1">
      <alignment horizontal="center" vertical="center" wrapText="1"/>
    </xf>
    <xf numFmtId="0" fontId="38" fillId="25" borderId="64" xfId="0" applyFont="1" applyFill="1" applyBorder="1" applyAlignment="1">
      <alignment horizontal="center" vertical="center" wrapText="1"/>
    </xf>
    <xf numFmtId="3" fontId="65" fillId="12" borderId="57" xfId="0" applyNumberFormat="1" applyFont="1" applyFill="1" applyBorder="1" applyAlignment="1">
      <alignment horizontal="center" vertical="center"/>
    </xf>
    <xf numFmtId="9" fontId="65" fillId="12" borderId="57" xfId="2" applyFont="1" applyFill="1" applyBorder="1" applyAlignment="1">
      <alignment horizontal="center" vertical="center"/>
    </xf>
    <xf numFmtId="0" fontId="65" fillId="0" borderId="57" xfId="0" applyFont="1" applyBorder="1" applyAlignment="1">
      <alignment horizontal="center" vertical="center" wrapText="1"/>
    </xf>
    <xf numFmtId="0" fontId="65" fillId="0" borderId="0" xfId="0" applyFont="1" applyAlignment="1">
      <alignment vertical="center"/>
    </xf>
    <xf numFmtId="0" fontId="66" fillId="0" borderId="0" xfId="0" applyFont="1"/>
    <xf numFmtId="0" fontId="70" fillId="0" borderId="0" xfId="0" applyFont="1" applyAlignment="1">
      <alignment vertical="top"/>
    </xf>
    <xf numFmtId="0" fontId="66" fillId="0" borderId="0" xfId="0" applyFont="1" applyAlignment="1">
      <alignment wrapText="1"/>
    </xf>
    <xf numFmtId="0" fontId="55" fillId="0" borderId="0" xfId="0" applyFont="1"/>
    <xf numFmtId="0" fontId="53" fillId="25" borderId="2" xfId="0" applyFont="1" applyFill="1" applyBorder="1" applyAlignment="1">
      <alignment horizontal="center" vertical="center" wrapText="1"/>
    </xf>
    <xf numFmtId="0" fontId="38" fillId="24" borderId="22" xfId="0" applyFont="1" applyFill="1" applyBorder="1" applyAlignment="1">
      <alignment horizontal="center" vertical="center" wrapText="1"/>
    </xf>
    <xf numFmtId="1" fontId="65" fillId="0" borderId="38" xfId="0" applyNumberFormat="1" applyFont="1" applyBorder="1" applyAlignment="1">
      <alignment horizontal="center" vertical="center"/>
    </xf>
    <xf numFmtId="0" fontId="66" fillId="0" borderId="55" xfId="0" applyFont="1" applyBorder="1" applyAlignment="1">
      <alignment horizontal="center" vertical="center"/>
    </xf>
    <xf numFmtId="0" fontId="65" fillId="0" borderId="55" xfId="0" applyFont="1" applyBorder="1" applyAlignment="1">
      <alignment horizontal="center" vertical="center"/>
    </xf>
    <xf numFmtId="0" fontId="65" fillId="0" borderId="37" xfId="0" applyFont="1" applyBorder="1" applyAlignment="1">
      <alignment horizontal="center" vertical="center"/>
    </xf>
    <xf numFmtId="9" fontId="66" fillId="0" borderId="66" xfId="2" applyFont="1" applyBorder="1" applyAlignment="1">
      <alignment horizontal="center" vertical="center"/>
    </xf>
    <xf numFmtId="0" fontId="38" fillId="21" borderId="33" xfId="0" applyFont="1" applyFill="1" applyBorder="1" applyAlignment="1">
      <alignment horizontal="center" vertical="center" wrapText="1"/>
    </xf>
    <xf numFmtId="9" fontId="52" fillId="0" borderId="55" xfId="0" applyNumberFormat="1" applyFont="1" applyBorder="1" applyAlignment="1">
      <alignment horizontal="center" vertical="center" wrapText="1"/>
    </xf>
    <xf numFmtId="2" fontId="52" fillId="0" borderId="55" xfId="1" applyNumberFormat="1" applyFont="1" applyBorder="1" applyAlignment="1">
      <alignment horizontal="center" vertical="center" wrapText="1"/>
    </xf>
    <xf numFmtId="9" fontId="66" fillId="0" borderId="68" xfId="2" applyFont="1" applyBorder="1" applyAlignment="1">
      <alignment horizontal="center" vertical="center"/>
    </xf>
    <xf numFmtId="9" fontId="66" fillId="0" borderId="67" xfId="0" quotePrefix="1" applyNumberFormat="1" applyFont="1" applyBorder="1" applyAlignment="1">
      <alignment horizontal="center" vertical="center"/>
    </xf>
    <xf numFmtId="9" fontId="65" fillId="0" borderId="67" xfId="2" quotePrefix="1" applyFont="1" applyBorder="1" applyAlignment="1">
      <alignment horizontal="center" vertical="center"/>
    </xf>
    <xf numFmtId="0" fontId="52" fillId="22" borderId="54" xfId="0" applyFont="1" applyFill="1" applyBorder="1" applyAlignment="1">
      <alignment horizontal="center" vertical="center" wrapText="1"/>
    </xf>
    <xf numFmtId="3" fontId="66" fillId="0" borderId="68" xfId="0" applyNumberFormat="1" applyFont="1" applyBorder="1" applyAlignment="1">
      <alignment horizontal="center" vertical="center"/>
    </xf>
    <xf numFmtId="3" fontId="66" fillId="0" borderId="69" xfId="0" applyNumberFormat="1" applyFont="1" applyBorder="1" applyAlignment="1">
      <alignment horizontal="center" vertical="center"/>
    </xf>
    <xf numFmtId="9" fontId="66" fillId="0" borderId="68" xfId="2" applyFont="1" applyFill="1" applyBorder="1" applyAlignment="1">
      <alignment horizontal="center" vertical="center"/>
    </xf>
    <xf numFmtId="9" fontId="66" fillId="0" borderId="68" xfId="0" quotePrefix="1" applyNumberFormat="1" applyFont="1" applyBorder="1" applyAlignment="1">
      <alignment horizontal="center" vertical="center"/>
    </xf>
    <xf numFmtId="9" fontId="66" fillId="0" borderId="68" xfId="2" quotePrefix="1" applyFont="1" applyFill="1" applyBorder="1" applyAlignment="1">
      <alignment horizontal="center" vertical="center"/>
    </xf>
    <xf numFmtId="9" fontId="66" fillId="0" borderId="68" xfId="0" applyNumberFormat="1" applyFont="1" applyBorder="1" applyAlignment="1">
      <alignment horizontal="center" vertical="center"/>
    </xf>
    <xf numFmtId="9" fontId="65" fillId="0" borderId="68" xfId="2" applyFont="1" applyFill="1" applyBorder="1" applyAlignment="1">
      <alignment horizontal="center" vertical="center"/>
    </xf>
    <xf numFmtId="9" fontId="65" fillId="0" borderId="68" xfId="2" quotePrefix="1" applyFont="1" applyFill="1" applyBorder="1" applyAlignment="1">
      <alignment horizontal="center" vertical="center"/>
    </xf>
    <xf numFmtId="0" fontId="53" fillId="25" borderId="75" xfId="0" applyFont="1" applyFill="1" applyBorder="1" applyAlignment="1">
      <alignment horizontal="center" vertical="center" wrapText="1"/>
    </xf>
    <xf numFmtId="0" fontId="53" fillId="25" borderId="76" xfId="0" applyFont="1" applyFill="1" applyBorder="1" applyAlignment="1">
      <alignment horizontal="center" vertical="center" wrapText="1"/>
    </xf>
    <xf numFmtId="0" fontId="66" fillId="0" borderId="61" xfId="0" applyFont="1" applyBorder="1" applyAlignment="1">
      <alignment horizontal="center" vertical="center"/>
    </xf>
    <xf numFmtId="0" fontId="9" fillId="0" borderId="0" xfId="3" quotePrefix="1" applyFont="1" applyAlignment="1"/>
    <xf numFmtId="9" fontId="59" fillId="0" borderId="0" xfId="2" applyFont="1"/>
    <xf numFmtId="9" fontId="65" fillId="12" borderId="66" xfId="2" applyFont="1" applyFill="1" applyBorder="1" applyAlignment="1">
      <alignment horizontal="center" vertical="center"/>
    </xf>
    <xf numFmtId="3" fontId="52" fillId="0" borderId="86" xfId="0" applyNumberFormat="1" applyFont="1" applyBorder="1" applyAlignment="1">
      <alignment horizontal="center" vertical="center"/>
    </xf>
    <xf numFmtId="9" fontId="52" fillId="0" borderId="86" xfId="2" applyFont="1" applyBorder="1" applyAlignment="1">
      <alignment horizontal="center" vertical="center"/>
    </xf>
    <xf numFmtId="0" fontId="42" fillId="28" borderId="0" xfId="0" applyFont="1" applyFill="1"/>
    <xf numFmtId="0" fontId="42" fillId="17" borderId="0" xfId="0" applyFont="1" applyFill="1"/>
    <xf numFmtId="165" fontId="66" fillId="0" borderId="68" xfId="1" applyNumberFormat="1" applyFont="1" applyBorder="1" applyAlignment="1">
      <alignment horizontal="center"/>
    </xf>
    <xf numFmtId="9" fontId="66" fillId="0" borderId="68" xfId="0" applyNumberFormat="1" applyFont="1" applyBorder="1" applyAlignment="1">
      <alignment horizontal="center" vertical="center" wrapText="1"/>
    </xf>
    <xf numFmtId="9" fontId="66" fillId="0" borderId="69" xfId="0" applyNumberFormat="1" applyFont="1" applyBorder="1" applyAlignment="1">
      <alignment horizontal="center" vertical="center" wrapText="1"/>
    </xf>
    <xf numFmtId="166" fontId="66" fillId="0" borderId="69" xfId="0" applyNumberFormat="1" applyFont="1" applyBorder="1" applyAlignment="1">
      <alignment horizontal="center" vertical="center" wrapText="1"/>
    </xf>
    <xf numFmtId="166" fontId="66" fillId="0" borderId="68" xfId="0" applyNumberFormat="1" applyFont="1" applyBorder="1" applyAlignment="1">
      <alignment horizontal="center" vertical="center" wrapText="1"/>
    </xf>
    <xf numFmtId="0" fontId="38" fillId="21" borderId="59" xfId="0" applyFont="1" applyFill="1" applyBorder="1" applyAlignment="1">
      <alignment horizontal="center" vertical="center" wrapText="1"/>
    </xf>
    <xf numFmtId="0" fontId="38" fillId="21" borderId="60" xfId="0" applyFont="1" applyFill="1" applyBorder="1" applyAlignment="1">
      <alignment horizontal="center" vertical="center" wrapText="1"/>
    </xf>
    <xf numFmtId="9" fontId="52" fillId="0" borderId="40" xfId="0" applyNumberFormat="1" applyFont="1" applyBorder="1" applyAlignment="1">
      <alignment horizontal="center" vertical="center" wrapText="1"/>
    </xf>
    <xf numFmtId="165" fontId="66" fillId="0" borderId="61" xfId="1" applyNumberFormat="1" applyFont="1" applyBorder="1" applyAlignment="1">
      <alignment horizontal="center"/>
    </xf>
    <xf numFmtId="9" fontId="66" fillId="0" borderId="61" xfId="2" applyFont="1" applyBorder="1" applyAlignment="1">
      <alignment horizontal="center"/>
    </xf>
    <xf numFmtId="165" fontId="66" fillId="0" borderId="69" xfId="1" applyNumberFormat="1" applyFont="1" applyBorder="1" applyAlignment="1">
      <alignment horizontal="center"/>
    </xf>
    <xf numFmtId="0" fontId="66" fillId="0" borderId="69" xfId="0" applyFont="1" applyBorder="1" applyAlignment="1">
      <alignment horizontal="center" vertical="center"/>
    </xf>
    <xf numFmtId="0" fontId="66" fillId="0" borderId="68" xfId="0" applyFont="1" applyBorder="1" applyAlignment="1">
      <alignment horizontal="center" vertical="center"/>
    </xf>
    <xf numFmtId="0" fontId="65" fillId="0" borderId="68" xfId="0" applyFont="1" applyBorder="1" applyAlignment="1">
      <alignment horizontal="center" vertical="center"/>
    </xf>
    <xf numFmtId="0" fontId="8" fillId="25" borderId="59" xfId="0" applyFont="1" applyFill="1" applyBorder="1" applyAlignment="1">
      <alignment horizontal="center" vertical="center" wrapText="1"/>
    </xf>
    <xf numFmtId="0" fontId="66" fillId="0" borderId="61" xfId="0" quotePrefix="1" applyFont="1" applyBorder="1" applyAlignment="1">
      <alignment horizontal="center"/>
    </xf>
    <xf numFmtId="3" fontId="38" fillId="19" borderId="59" xfId="0" applyNumberFormat="1" applyFont="1" applyFill="1" applyBorder="1" applyAlignment="1">
      <alignment horizontal="center" vertical="center"/>
    </xf>
    <xf numFmtId="9" fontId="38" fillId="24" borderId="59" xfId="2" applyFont="1" applyFill="1" applyBorder="1" applyAlignment="1">
      <alignment horizontal="center" vertical="center" wrapText="1"/>
    </xf>
    <xf numFmtId="0" fontId="38" fillId="24" borderId="59" xfId="0" applyFont="1" applyFill="1" applyBorder="1" applyAlignment="1">
      <alignment horizontal="center" vertical="center"/>
    </xf>
    <xf numFmtId="3" fontId="66" fillId="0" borderId="70" xfId="0" applyNumberFormat="1" applyFont="1" applyBorder="1" applyAlignment="1">
      <alignment horizontal="center" vertical="center"/>
    </xf>
    <xf numFmtId="3" fontId="66" fillId="0" borderId="67" xfId="0" applyNumberFormat="1" applyFont="1" applyBorder="1" applyAlignment="1">
      <alignment horizontal="center" vertical="center"/>
    </xf>
    <xf numFmtId="3" fontId="65" fillId="0" borderId="67" xfId="0" applyNumberFormat="1" applyFont="1" applyBorder="1" applyAlignment="1">
      <alignment horizontal="center" vertical="center"/>
    </xf>
    <xf numFmtId="3" fontId="60" fillId="0" borderId="86" xfId="0" applyNumberFormat="1" applyFont="1" applyBorder="1" applyAlignment="1">
      <alignment horizontal="center" vertical="center"/>
    </xf>
    <xf numFmtId="9" fontId="66" fillId="0" borderId="67" xfId="0" applyNumberFormat="1" applyFont="1" applyBorder="1" applyAlignment="1">
      <alignment horizontal="center" vertical="center"/>
    </xf>
    <xf numFmtId="9" fontId="66" fillId="0" borderId="67" xfId="2" quotePrefix="1" applyFont="1" applyBorder="1" applyAlignment="1">
      <alignment horizontal="center" vertical="center"/>
    </xf>
    <xf numFmtId="9" fontId="66" fillId="0" borderId="85" xfId="2" applyFont="1" applyBorder="1" applyAlignment="1">
      <alignment horizontal="center" vertical="center"/>
    </xf>
    <xf numFmtId="3" fontId="52" fillId="0" borderId="87" xfId="0" applyNumberFormat="1" applyFont="1" applyBorder="1" applyAlignment="1">
      <alignment horizontal="center" vertical="center"/>
    </xf>
    <xf numFmtId="9" fontId="52" fillId="0" borderId="87" xfId="2" applyFont="1" applyBorder="1" applyAlignment="1">
      <alignment horizontal="center" vertical="center"/>
    </xf>
    <xf numFmtId="9" fontId="66" fillId="0" borderId="69" xfId="2" applyFont="1" applyFill="1" applyBorder="1" applyAlignment="1">
      <alignment horizontal="center" vertical="center"/>
    </xf>
    <xf numFmtId="0" fontId="10" fillId="4" borderId="59" xfId="0" applyFont="1" applyFill="1" applyBorder="1" applyAlignment="1">
      <alignment horizontal="center" vertical="center" wrapText="1"/>
    </xf>
    <xf numFmtId="0" fontId="38" fillId="25" borderId="59" xfId="0" applyFont="1" applyFill="1" applyBorder="1" applyAlignment="1">
      <alignment horizontal="left" vertical="center" wrapText="1"/>
    </xf>
    <xf numFmtId="9" fontId="66" fillId="0" borderId="66" xfId="0" quotePrefix="1" applyNumberFormat="1" applyFont="1" applyBorder="1" applyAlignment="1">
      <alignment horizontal="center" vertical="center"/>
    </xf>
    <xf numFmtId="9" fontId="66" fillId="0" borderId="66" xfId="2" quotePrefix="1" applyFont="1" applyBorder="1" applyAlignment="1">
      <alignment horizontal="center" vertical="center"/>
    </xf>
    <xf numFmtId="9" fontId="65" fillId="0" borderId="66" xfId="2" quotePrefix="1" applyFont="1" applyBorder="1" applyAlignment="1">
      <alignment horizontal="center" vertical="center"/>
    </xf>
    <xf numFmtId="0" fontId="37" fillId="0" borderId="0" xfId="0" applyFont="1" applyAlignment="1">
      <alignment horizontal="left" vertical="center"/>
    </xf>
    <xf numFmtId="0" fontId="38" fillId="25" borderId="59" xfId="0" applyFont="1" applyFill="1" applyBorder="1" applyAlignment="1">
      <alignment horizontal="center" vertical="center" wrapText="1"/>
    </xf>
    <xf numFmtId="0" fontId="53" fillId="25" borderId="59" xfId="0" applyFont="1" applyFill="1" applyBorder="1" applyAlignment="1">
      <alignment horizontal="center" vertical="center" wrapText="1"/>
    </xf>
    <xf numFmtId="0" fontId="33" fillId="0" borderId="0" xfId="0" applyFont="1" applyAlignment="1">
      <alignment horizontal="right"/>
    </xf>
    <xf numFmtId="0" fontId="38" fillId="24" borderId="59" xfId="0" applyFont="1" applyFill="1" applyBorder="1" applyAlignment="1">
      <alignment horizontal="center" vertical="center" wrapText="1"/>
    </xf>
    <xf numFmtId="0" fontId="10" fillId="24" borderId="59" xfId="0" applyFont="1" applyFill="1" applyBorder="1" applyAlignment="1">
      <alignment horizontal="center" vertical="center" wrapText="1"/>
    </xf>
    <xf numFmtId="0" fontId="42" fillId="19" borderId="0" xfId="0" applyFont="1" applyFill="1" applyAlignment="1">
      <alignment horizontal="left" vertical="center"/>
    </xf>
    <xf numFmtId="0" fontId="69" fillId="26" borderId="0" xfId="0" applyFont="1" applyFill="1" applyAlignment="1">
      <alignment horizontal="left" vertical="center"/>
    </xf>
    <xf numFmtId="0" fontId="68" fillId="26" borderId="0" xfId="0" applyFont="1" applyFill="1" applyAlignment="1">
      <alignment horizontal="left" vertical="top" wrapText="1"/>
    </xf>
    <xf numFmtId="0" fontId="73" fillId="0" borderId="0" xfId="0" applyFont="1" applyAlignment="1">
      <alignment horizontal="right"/>
    </xf>
    <xf numFmtId="0" fontId="75" fillId="23" borderId="0" xfId="0" applyFont="1" applyFill="1"/>
    <xf numFmtId="0" fontId="7" fillId="23" borderId="0" xfId="0" applyFont="1" applyFill="1"/>
    <xf numFmtId="0" fontId="7" fillId="0" borderId="24" xfId="0" applyFont="1" applyBorder="1"/>
    <xf numFmtId="0" fontId="76" fillId="14" borderId="0" xfId="0" applyFont="1" applyFill="1" applyAlignment="1">
      <alignment vertical="center"/>
    </xf>
    <xf numFmtId="0" fontId="74" fillId="0" borderId="0" xfId="0" applyFont="1" applyAlignment="1">
      <alignment horizontal="left"/>
    </xf>
    <xf numFmtId="0" fontId="7" fillId="0" borderId="77" xfId="0" applyFont="1" applyBorder="1"/>
    <xf numFmtId="0" fontId="7" fillId="0" borderId="30" xfId="0" applyFont="1" applyBorder="1"/>
    <xf numFmtId="0" fontId="66" fillId="0" borderId="57" xfId="0" applyFont="1" applyBorder="1"/>
    <xf numFmtId="0" fontId="7" fillId="0" borderId="53" xfId="0" applyFont="1" applyBorder="1"/>
    <xf numFmtId="0" fontId="7" fillId="27" borderId="0" xfId="0" applyFont="1" applyFill="1"/>
    <xf numFmtId="9" fontId="55" fillId="0" borderId="0" xfId="2" applyFont="1" applyBorder="1" applyAlignment="1">
      <alignment horizontal="center" wrapText="1"/>
    </xf>
    <xf numFmtId="9" fontId="55" fillId="0" borderId="0" xfId="2" applyFont="1" applyAlignment="1">
      <alignment horizontal="center" wrapText="1"/>
    </xf>
    <xf numFmtId="0" fontId="7" fillId="0" borderId="0" xfId="0" applyFont="1" applyAlignment="1">
      <alignment vertical="center" wrapText="1"/>
    </xf>
    <xf numFmtId="10" fontId="7" fillId="0" borderId="0" xfId="2" applyNumberFormat="1" applyFont="1"/>
    <xf numFmtId="0" fontId="7" fillId="0" borderId="0" xfId="0" applyFont="1" applyAlignment="1">
      <alignment horizontal="left" vertical="center" wrapText="1"/>
    </xf>
    <xf numFmtId="0" fontId="77" fillId="0" borderId="0" xfId="0" applyFont="1" applyAlignment="1">
      <alignment horizontal="right"/>
    </xf>
    <xf numFmtId="0" fontId="78" fillId="0" borderId="0" xfId="0" applyFont="1" applyAlignment="1">
      <alignment horizontal="right"/>
    </xf>
    <xf numFmtId="164" fontId="7" fillId="0" borderId="0" xfId="1" applyFont="1"/>
    <xf numFmtId="9" fontId="66" fillId="0" borderId="66" xfId="0" applyNumberFormat="1" applyFont="1" applyBorder="1" applyAlignment="1">
      <alignment horizontal="center" vertical="center"/>
    </xf>
    <xf numFmtId="0" fontId="7" fillId="0" borderId="91" xfId="0" applyFont="1" applyBorder="1" applyAlignment="1">
      <alignment horizontal="left"/>
    </xf>
    <xf numFmtId="0" fontId="81" fillId="0" borderId="0" xfId="0" applyFont="1" applyAlignment="1">
      <alignment vertical="center"/>
    </xf>
    <xf numFmtId="0" fontId="33" fillId="0" borderId="0" xfId="0" applyFont="1" applyAlignment="1">
      <alignment horizontal="justify" vertical="center"/>
    </xf>
    <xf numFmtId="0" fontId="33" fillId="0" borderId="0" xfId="0" applyFont="1" applyAlignment="1">
      <alignment vertical="center"/>
    </xf>
    <xf numFmtId="0" fontId="82" fillId="0" borderId="0" xfId="0" applyFont="1" applyAlignment="1">
      <alignment horizontal="left" vertical="center"/>
    </xf>
    <xf numFmtId="0" fontId="80" fillId="0" borderId="0" xfId="0" applyFont="1" applyAlignment="1">
      <alignment wrapText="1"/>
    </xf>
    <xf numFmtId="0" fontId="53" fillId="25" borderId="79" xfId="0" applyFont="1" applyFill="1" applyBorder="1" applyAlignment="1">
      <alignment horizontal="center" vertical="center" wrapText="1"/>
    </xf>
    <xf numFmtId="0" fontId="83" fillId="0" borderId="0" xfId="0" applyFont="1"/>
    <xf numFmtId="9" fontId="7" fillId="0" borderId="0" xfId="2" applyFont="1" applyBorder="1" applyAlignment="1">
      <alignment horizontal="left"/>
    </xf>
    <xf numFmtId="1" fontId="7" fillId="0" borderId="0" xfId="0" applyNumberFormat="1" applyFont="1" applyAlignment="1">
      <alignment horizontal="center"/>
    </xf>
    <xf numFmtId="3" fontId="66" fillId="0" borderId="33" xfId="0" applyNumberFormat="1" applyFont="1" applyBorder="1" applyAlignment="1">
      <alignment horizontal="center" vertical="center"/>
    </xf>
    <xf numFmtId="3" fontId="65" fillId="0" borderId="33" xfId="0" applyNumberFormat="1" applyFont="1" applyBorder="1" applyAlignment="1">
      <alignment horizontal="center" vertical="center"/>
    </xf>
    <xf numFmtId="0" fontId="38" fillId="24" borderId="54" xfId="0" applyFont="1" applyFill="1" applyBorder="1" applyAlignment="1">
      <alignment horizontal="center" vertical="center" wrapText="1"/>
    </xf>
    <xf numFmtId="0" fontId="10" fillId="24" borderId="22" xfId="0" applyFont="1" applyFill="1" applyBorder="1" applyAlignment="1">
      <alignment horizontal="center" vertical="center" wrapText="1"/>
    </xf>
    <xf numFmtId="3" fontId="66" fillId="0" borderId="66" xfId="0" applyNumberFormat="1" applyFont="1" applyBorder="1" applyAlignment="1">
      <alignment horizontal="center" vertical="center"/>
    </xf>
    <xf numFmtId="3" fontId="65" fillId="0" borderId="66" xfId="0" applyNumberFormat="1" applyFont="1" applyBorder="1" applyAlignment="1">
      <alignment horizontal="center" vertical="center"/>
    </xf>
    <xf numFmtId="9" fontId="65" fillId="0" borderId="57" xfId="2" applyFont="1" applyBorder="1" applyAlignment="1">
      <alignment horizontal="center"/>
    </xf>
    <xf numFmtId="0" fontId="0" fillId="0" borderId="0" xfId="0" applyAlignment="1">
      <alignment horizontal="left"/>
    </xf>
    <xf numFmtId="3" fontId="66" fillId="0" borderId="85" xfId="0" applyNumberFormat="1" applyFont="1" applyBorder="1" applyAlignment="1">
      <alignment horizontal="center" vertical="center"/>
    </xf>
    <xf numFmtId="9" fontId="66" fillId="0" borderId="92" xfId="2" applyFont="1" applyFill="1" applyBorder="1" applyAlignment="1">
      <alignment horizontal="center" vertical="center"/>
    </xf>
    <xf numFmtId="9" fontId="66" fillId="0" borderId="93" xfId="0" quotePrefix="1" applyNumberFormat="1" applyFont="1" applyBorder="1" applyAlignment="1">
      <alignment horizontal="center" vertical="center"/>
    </xf>
    <xf numFmtId="9" fontId="66" fillId="0" borderId="93" xfId="2" applyFont="1" applyFill="1" applyBorder="1" applyAlignment="1">
      <alignment horizontal="center" vertical="center"/>
    </xf>
    <xf numFmtId="9" fontId="66" fillId="0" borderId="93" xfId="2" quotePrefix="1" applyFont="1" applyFill="1" applyBorder="1" applyAlignment="1">
      <alignment horizontal="center" vertical="center"/>
    </xf>
    <xf numFmtId="9" fontId="66" fillId="0" borderId="93" xfId="0" applyNumberFormat="1" applyFont="1" applyBorder="1" applyAlignment="1">
      <alignment horizontal="center" vertical="center"/>
    </xf>
    <xf numFmtId="9" fontId="65" fillId="0" borderId="93" xfId="2" applyFont="1" applyFill="1" applyBorder="1" applyAlignment="1">
      <alignment horizontal="center" vertical="center"/>
    </xf>
    <xf numFmtId="9" fontId="65" fillId="0" borderId="93" xfId="2" quotePrefix="1" applyFont="1" applyFill="1" applyBorder="1" applyAlignment="1">
      <alignment horizontal="center" vertical="center"/>
    </xf>
    <xf numFmtId="9" fontId="38" fillId="24" borderId="59" xfId="2" applyFont="1" applyFill="1" applyBorder="1" applyAlignment="1">
      <alignment horizontal="center" vertical="center"/>
    </xf>
    <xf numFmtId="164" fontId="66" fillId="0" borderId="61" xfId="1" applyFont="1" applyBorder="1" applyAlignment="1">
      <alignment horizontal="center"/>
    </xf>
    <xf numFmtId="164" fontId="65" fillId="0" borderId="57" xfId="1" applyFont="1" applyBorder="1" applyAlignment="1">
      <alignment horizontal="center"/>
    </xf>
    <xf numFmtId="167" fontId="60" fillId="0" borderId="0" xfId="0" applyNumberFormat="1" applyFont="1" applyAlignment="1">
      <alignment horizontal="center" vertical="center"/>
    </xf>
    <xf numFmtId="166" fontId="60" fillId="0" borderId="0" xfId="2" applyNumberFormat="1" applyFont="1" applyBorder="1" applyAlignment="1">
      <alignment horizontal="center"/>
    </xf>
    <xf numFmtId="0" fontId="7" fillId="18" borderId="0" xfId="0" applyFont="1" applyFill="1"/>
    <xf numFmtId="0" fontId="52" fillId="22" borderId="59" xfId="0" applyFont="1" applyFill="1" applyBorder="1" applyAlignment="1">
      <alignment horizontal="center" vertical="center" wrapText="1"/>
    </xf>
    <xf numFmtId="0" fontId="63" fillId="12" borderId="0" xfId="0" applyFont="1" applyFill="1" applyAlignment="1">
      <alignment vertical="center"/>
    </xf>
    <xf numFmtId="0" fontId="7" fillId="29" borderId="0" xfId="0" applyFont="1" applyFill="1"/>
    <xf numFmtId="0" fontId="52" fillId="29" borderId="0" xfId="0" applyFont="1" applyFill="1"/>
    <xf numFmtId="0" fontId="53" fillId="25" borderId="56" xfId="0" applyFont="1" applyFill="1" applyBorder="1" applyAlignment="1">
      <alignment horizontal="left" vertical="center"/>
    </xf>
    <xf numFmtId="0" fontId="63" fillId="30" borderId="0" xfId="0" applyFont="1" applyFill="1" applyAlignment="1">
      <alignment vertical="center"/>
    </xf>
    <xf numFmtId="0" fontId="58" fillId="29" borderId="0" xfId="0" applyFont="1" applyFill="1" applyAlignment="1">
      <alignment vertical="center"/>
    </xf>
    <xf numFmtId="0" fontId="7" fillId="30" borderId="0" xfId="0" applyFont="1" applyFill="1"/>
    <xf numFmtId="0" fontId="38" fillId="19" borderId="59" xfId="1" applyNumberFormat="1" applyFont="1" applyFill="1" applyBorder="1" applyAlignment="1">
      <alignment horizontal="center"/>
    </xf>
    <xf numFmtId="9" fontId="38" fillId="19" borderId="59" xfId="2" applyFont="1" applyFill="1" applyBorder="1" applyAlignment="1">
      <alignment horizontal="center"/>
    </xf>
    <xf numFmtId="0" fontId="59" fillId="0" borderId="0" xfId="0" applyFont="1" applyAlignment="1">
      <alignment vertical="top"/>
    </xf>
    <xf numFmtId="0" fontId="68" fillId="26" borderId="0" xfId="0" applyFont="1" applyFill="1" applyAlignment="1">
      <alignment horizontal="left" vertical="center"/>
    </xf>
    <xf numFmtId="0" fontId="79" fillId="0" borderId="90" xfId="39" applyFont="1" applyBorder="1" applyAlignment="1">
      <alignment horizontal="left" vertical="center"/>
    </xf>
    <xf numFmtId="0" fontId="79" fillId="0" borderId="90" xfId="39" applyFont="1" applyBorder="1" applyAlignment="1">
      <alignment horizontal="center" vertical="center"/>
    </xf>
    <xf numFmtId="0" fontId="79" fillId="0" borderId="74" xfId="39" applyFont="1" applyBorder="1" applyAlignment="1">
      <alignment horizontal="left" vertical="center"/>
    </xf>
    <xf numFmtId="0" fontId="79" fillId="0" borderId="74" xfId="39" applyFont="1" applyBorder="1" applyAlignment="1">
      <alignment horizontal="center" vertical="center"/>
    </xf>
    <xf numFmtId="0" fontId="10" fillId="2" borderId="59" xfId="0" applyFont="1" applyFill="1" applyBorder="1" applyAlignment="1">
      <alignment horizontal="center" vertical="center" wrapText="1"/>
    </xf>
    <xf numFmtId="0" fontId="85" fillId="0" borderId="90" xfId="39" applyFont="1" applyBorder="1" applyAlignment="1">
      <alignment horizontal="left" vertical="center"/>
    </xf>
    <xf numFmtId="0" fontId="85" fillId="0" borderId="90" xfId="39" applyFont="1" applyBorder="1" applyAlignment="1">
      <alignment horizontal="center" vertical="center"/>
    </xf>
    <xf numFmtId="0" fontId="85" fillId="0" borderId="74" xfId="39" applyFont="1" applyBorder="1" applyAlignment="1">
      <alignment horizontal="left" vertical="center"/>
    </xf>
    <xf numFmtId="0" fontId="85" fillId="0" borderId="74" xfId="39" applyFont="1" applyBorder="1" applyAlignment="1">
      <alignment horizontal="center" vertical="center"/>
    </xf>
    <xf numFmtId="0" fontId="86" fillId="0" borderId="90" xfId="39" applyFont="1" applyBorder="1" applyAlignment="1">
      <alignment horizontal="center" vertical="center"/>
    </xf>
    <xf numFmtId="3" fontId="8" fillId="25" borderId="4" xfId="0" applyNumberFormat="1" applyFont="1" applyFill="1" applyBorder="1" applyAlignment="1">
      <alignment horizontal="center" vertical="center" wrapText="1"/>
    </xf>
    <xf numFmtId="0" fontId="52" fillId="0" borderId="0" xfId="0" applyFont="1" applyAlignment="1">
      <alignment horizontal="left" vertical="center" wrapText="1"/>
    </xf>
    <xf numFmtId="3" fontId="66" fillId="23" borderId="0" xfId="0" applyNumberFormat="1" applyFont="1" applyFill="1" applyAlignment="1">
      <alignment horizontal="left" vertical="center"/>
    </xf>
    <xf numFmtId="0" fontId="88" fillId="23" borderId="0" xfId="0" applyFont="1" applyFill="1" applyAlignment="1">
      <alignment horizontal="left" vertical="center"/>
    </xf>
    <xf numFmtId="9" fontId="88" fillId="23" borderId="0" xfId="2" applyFont="1" applyFill="1" applyBorder="1" applyAlignment="1">
      <alignment horizontal="left" vertical="center"/>
    </xf>
    <xf numFmtId="0" fontId="67" fillId="23" borderId="0" xfId="0" applyFont="1" applyFill="1" applyAlignment="1">
      <alignment vertical="center"/>
    </xf>
    <xf numFmtId="0" fontId="65" fillId="23" borderId="0" xfId="0" applyFont="1" applyFill="1" applyAlignment="1">
      <alignment horizontal="right" vertical="center"/>
    </xf>
    <xf numFmtId="0" fontId="64" fillId="23" borderId="0" xfId="0" applyFont="1" applyFill="1" applyAlignment="1">
      <alignment horizontal="right" vertical="center"/>
    </xf>
    <xf numFmtId="3" fontId="65" fillId="23" borderId="0" xfId="0" applyNumberFormat="1" applyFont="1" applyFill="1" applyAlignment="1">
      <alignment horizontal="right" vertical="center"/>
    </xf>
    <xf numFmtId="1" fontId="65" fillId="23" borderId="0" xfId="0" applyNumberFormat="1" applyFont="1" applyFill="1" applyAlignment="1">
      <alignment horizontal="right" vertical="center"/>
    </xf>
    <xf numFmtId="9" fontId="52" fillId="0" borderId="0" xfId="2" applyFont="1"/>
    <xf numFmtId="0" fontId="66" fillId="23" borderId="0" xfId="0" applyFont="1" applyFill="1" applyAlignment="1">
      <alignment vertical="center"/>
    </xf>
    <xf numFmtId="0" fontId="17" fillId="0" borderId="0" xfId="0" applyFont="1" applyAlignment="1">
      <alignment horizontal="left" vertical="center"/>
    </xf>
    <xf numFmtId="0" fontId="37" fillId="0" borderId="0" xfId="0" applyFont="1" applyAlignment="1">
      <alignment vertical="center" wrapText="1"/>
    </xf>
    <xf numFmtId="0" fontId="37" fillId="0" borderId="0" xfId="0" applyFont="1" applyAlignment="1">
      <alignment vertical="center"/>
    </xf>
    <xf numFmtId="0" fontId="44" fillId="0" borderId="0" xfId="0" applyFont="1" applyAlignment="1">
      <alignment vertical="center"/>
    </xf>
    <xf numFmtId="3" fontId="44" fillId="0" borderId="0" xfId="0" applyNumberFormat="1" applyFont="1" applyAlignment="1">
      <alignment vertical="center"/>
    </xf>
    <xf numFmtId="0" fontId="37" fillId="0" borderId="0" xfId="0" applyFont="1" applyAlignment="1">
      <alignment horizontal="right" vertical="center"/>
    </xf>
    <xf numFmtId="3" fontId="37" fillId="0" borderId="0" xfId="0" applyNumberFormat="1" applyFont="1" applyAlignment="1">
      <alignment horizontal="right" vertical="center"/>
    </xf>
    <xf numFmtId="1" fontId="37" fillId="0" borderId="0" xfId="0" applyNumberFormat="1" applyFont="1" applyAlignment="1">
      <alignment horizontal="right" vertical="center"/>
    </xf>
    <xf numFmtId="3" fontId="69" fillId="26" borderId="0" xfId="0" applyNumberFormat="1" applyFont="1" applyFill="1" applyAlignment="1">
      <alignment horizontal="right" vertical="center"/>
    </xf>
    <xf numFmtId="3" fontId="37" fillId="0" borderId="0" xfId="0" applyNumberFormat="1" applyFont="1" applyAlignment="1">
      <alignment horizontal="left" vertical="center"/>
    </xf>
    <xf numFmtId="0" fontId="68" fillId="26" borderId="0" xfId="0" applyFont="1" applyFill="1" applyAlignment="1">
      <alignment vertical="center"/>
    </xf>
    <xf numFmtId="0" fontId="69" fillId="26" borderId="0" xfId="0" applyFont="1" applyFill="1" applyAlignment="1">
      <alignment vertical="center"/>
    </xf>
    <xf numFmtId="9" fontId="37" fillId="0" borderId="0" xfId="0" applyNumberFormat="1" applyFont="1" applyAlignment="1">
      <alignment horizontal="left" vertical="center" wrapText="1"/>
    </xf>
    <xf numFmtId="0" fontId="69" fillId="26" borderId="0" xfId="0" applyFont="1" applyFill="1" applyAlignment="1">
      <alignment horizontal="right" vertical="top"/>
    </xf>
    <xf numFmtId="0" fontId="11" fillId="0" borderId="0" xfId="0" applyFont="1"/>
    <xf numFmtId="0" fontId="68" fillId="26" borderId="0" xfId="0" applyFont="1" applyFill="1" applyAlignment="1">
      <alignment vertical="top"/>
    </xf>
    <xf numFmtId="0" fontId="68" fillId="26" borderId="0" xfId="0" applyFont="1" applyFill="1" applyAlignment="1">
      <alignment horizontal="right" vertical="top"/>
    </xf>
    <xf numFmtId="0" fontId="82" fillId="31" borderId="0" xfId="0" applyFont="1" applyFill="1"/>
    <xf numFmtId="0" fontId="42" fillId="16" borderId="0" xfId="0" applyFont="1" applyFill="1"/>
    <xf numFmtId="0" fontId="38" fillId="24" borderId="94" xfId="0" applyFont="1" applyFill="1" applyBorder="1" applyAlignment="1">
      <alignment horizontal="center" vertical="center" wrapText="1"/>
    </xf>
    <xf numFmtId="165" fontId="66" fillId="0" borderId="57" xfId="1" applyNumberFormat="1" applyFont="1" applyBorder="1" applyAlignment="1">
      <alignment vertical="center"/>
    </xf>
    <xf numFmtId="168" fontId="66" fillId="0" borderId="57" xfId="40" applyNumberFormat="1" applyFont="1" applyBorder="1" applyAlignment="1">
      <alignment horizontal="center" vertical="center"/>
    </xf>
    <xf numFmtId="165" fontId="66" fillId="31" borderId="57" xfId="1" applyNumberFormat="1" applyFont="1" applyFill="1" applyBorder="1" applyAlignment="1">
      <alignment vertical="center"/>
    </xf>
    <xf numFmtId="168" fontId="66" fillId="31" borderId="57" xfId="40" applyNumberFormat="1" applyFont="1" applyFill="1" applyBorder="1" applyAlignment="1">
      <alignment horizontal="center" vertical="center"/>
    </xf>
    <xf numFmtId="168" fontId="66" fillId="31" borderId="61" xfId="40" applyNumberFormat="1" applyFont="1" applyFill="1" applyBorder="1" applyAlignment="1">
      <alignment horizontal="center" vertical="center"/>
    </xf>
    <xf numFmtId="165" fontId="65" fillId="0" borderId="57" xfId="1" applyNumberFormat="1" applyFont="1" applyBorder="1" applyAlignment="1">
      <alignment vertical="center"/>
    </xf>
    <xf numFmtId="168" fontId="65" fillId="0" borderId="57" xfId="40" applyNumberFormat="1" applyFont="1" applyBorder="1" applyAlignment="1">
      <alignment horizontal="center" vertical="center"/>
    </xf>
    <xf numFmtId="168" fontId="7" fillId="0" borderId="0" xfId="40" applyNumberFormat="1" applyFont="1" applyBorder="1" applyAlignment="1">
      <alignment horizontal="center" vertical="center"/>
    </xf>
    <xf numFmtId="168" fontId="7" fillId="0" borderId="0" xfId="40" applyNumberFormat="1" applyFont="1" applyAlignment="1">
      <alignment horizontal="center"/>
    </xf>
    <xf numFmtId="168" fontId="7" fillId="0" borderId="0" xfId="0" applyNumberFormat="1" applyFont="1"/>
    <xf numFmtId="168" fontId="7" fillId="0" borderId="0" xfId="40" applyNumberFormat="1" applyFont="1" applyFill="1" applyBorder="1" applyProtection="1"/>
    <xf numFmtId="165" fontId="66" fillId="0" borderId="61" xfId="1" applyNumberFormat="1" applyFont="1" applyBorder="1" applyAlignment="1">
      <alignment vertical="center"/>
    </xf>
    <xf numFmtId="168" fontId="66" fillId="0" borderId="61" xfId="40" applyNumberFormat="1" applyFont="1" applyBorder="1" applyAlignment="1">
      <alignment horizontal="center" vertical="center"/>
    </xf>
    <xf numFmtId="0" fontId="90" fillId="0" borderId="0" xfId="0" applyFont="1"/>
    <xf numFmtId="0" fontId="91" fillId="25" borderId="59" xfId="0" applyFont="1" applyFill="1" applyBorder="1" applyAlignment="1">
      <alignment horizontal="center" vertical="center" wrapText="1"/>
    </xf>
    <xf numFmtId="9" fontId="92" fillId="0" borderId="57" xfId="2" applyFont="1" applyBorder="1" applyAlignment="1">
      <alignment horizontal="center" vertical="center"/>
    </xf>
    <xf numFmtId="9" fontId="69" fillId="26" borderId="0" xfId="0" applyNumberFormat="1" applyFont="1" applyFill="1" applyAlignment="1">
      <alignment vertical="top"/>
    </xf>
    <xf numFmtId="0" fontId="68" fillId="26" borderId="0" xfId="0" applyFont="1" applyFill="1" applyAlignment="1">
      <alignment vertical="top" wrapText="1"/>
    </xf>
    <xf numFmtId="0" fontId="51" fillId="29" borderId="0" xfId="0" applyFont="1" applyFill="1" applyAlignment="1">
      <alignment vertical="center"/>
    </xf>
    <xf numFmtId="3" fontId="68" fillId="26" borderId="0" xfId="0" applyNumberFormat="1" applyFont="1" applyFill="1" applyAlignment="1">
      <alignment vertical="center" wrapText="1"/>
    </xf>
    <xf numFmtId="0" fontId="68" fillId="26" borderId="0" xfId="0" applyFont="1" applyFill="1" applyAlignment="1">
      <alignment vertical="center" wrapText="1"/>
    </xf>
    <xf numFmtId="0" fontId="66" fillId="26" borderId="0" xfId="0" applyFont="1" applyFill="1" applyAlignment="1">
      <alignment horizontal="right" vertical="center"/>
    </xf>
    <xf numFmtId="9" fontId="66" fillId="26" borderId="0" xfId="0" applyNumberFormat="1" applyFont="1" applyFill="1" applyAlignment="1">
      <alignment horizontal="left" vertical="center"/>
    </xf>
    <xf numFmtId="0" fontId="66" fillId="26" borderId="0" xfId="0" applyFont="1" applyFill="1" applyAlignment="1">
      <alignment vertical="center"/>
    </xf>
    <xf numFmtId="0" fontId="66" fillId="26" borderId="0" xfId="0" applyFont="1" applyFill="1" applyAlignment="1">
      <alignment horizontal="right" vertical="center" wrapText="1"/>
    </xf>
    <xf numFmtId="3" fontId="51" fillId="29" borderId="0" xfId="0" applyNumberFormat="1" applyFont="1" applyFill="1" applyAlignment="1">
      <alignment vertical="center"/>
    </xf>
    <xf numFmtId="0" fontId="52" fillId="29" borderId="0" xfId="0" applyFont="1" applyFill="1" applyAlignment="1">
      <alignment horizontal="right" vertical="center"/>
    </xf>
    <xf numFmtId="9" fontId="52" fillId="29" borderId="0" xfId="0" applyNumberFormat="1" applyFont="1" applyFill="1" applyAlignment="1">
      <alignment horizontal="left" vertical="center"/>
    </xf>
    <xf numFmtId="0" fontId="52" fillId="29" borderId="0" xfId="0" applyFont="1" applyFill="1" applyAlignment="1">
      <alignment horizontal="right" vertical="center" wrapText="1"/>
    </xf>
    <xf numFmtId="9" fontId="52" fillId="29" borderId="0" xfId="0" applyNumberFormat="1" applyFont="1" applyFill="1" applyAlignment="1">
      <alignment horizontal="left" vertical="center" wrapText="1"/>
    </xf>
    <xf numFmtId="0" fontId="87" fillId="26" borderId="0" xfId="0" applyFont="1" applyFill="1" applyAlignment="1">
      <alignment horizontal="right"/>
    </xf>
    <xf numFmtId="166" fontId="87" fillId="26" borderId="0" xfId="2" applyNumberFormat="1" applyFont="1" applyFill="1" applyAlignment="1">
      <alignment horizontal="left"/>
    </xf>
    <xf numFmtId="2" fontId="87" fillId="26" borderId="0" xfId="1" applyNumberFormat="1" applyFont="1" applyFill="1" applyAlignment="1">
      <alignment horizontal="left"/>
    </xf>
    <xf numFmtId="2" fontId="66" fillId="0" borderId="85" xfId="1" applyNumberFormat="1" applyFont="1" applyBorder="1" applyAlignment="1">
      <alignment horizontal="center" vertical="center"/>
    </xf>
    <xf numFmtId="9" fontId="69" fillId="26" borderId="0" xfId="2" applyFont="1" applyFill="1" applyAlignment="1">
      <alignment horizontal="left" vertical="center"/>
    </xf>
    <xf numFmtId="3" fontId="58" fillId="29" borderId="0" xfId="0" applyNumberFormat="1" applyFont="1" applyFill="1" applyAlignment="1">
      <alignment vertical="center"/>
    </xf>
    <xf numFmtId="9" fontId="58" fillId="29" borderId="0" xfId="2" applyFont="1" applyFill="1" applyAlignment="1">
      <alignment horizontal="left" vertical="center"/>
    </xf>
    <xf numFmtId="0" fontId="38" fillId="24" borderId="96" xfId="0" applyFont="1" applyFill="1" applyBorder="1" applyAlignment="1">
      <alignment horizontal="center" vertical="center" wrapText="1"/>
    </xf>
    <xf numFmtId="0" fontId="38" fillId="24" borderId="97" xfId="0" applyFont="1" applyFill="1" applyBorder="1" applyAlignment="1">
      <alignment horizontal="center" vertical="center" wrapText="1"/>
    </xf>
    <xf numFmtId="0" fontId="38" fillId="24" borderId="98" xfId="0" applyFont="1" applyFill="1" applyBorder="1" applyAlignment="1">
      <alignment horizontal="center" vertical="center" wrapText="1"/>
    </xf>
    <xf numFmtId="0" fontId="38" fillId="24" borderId="99" xfId="0" applyFont="1" applyFill="1" applyBorder="1" applyAlignment="1">
      <alignment horizontal="center" vertical="center" wrapText="1"/>
    </xf>
    <xf numFmtId="9" fontId="66" fillId="0" borderId="33" xfId="2" applyFont="1" applyFill="1" applyBorder="1" applyAlignment="1">
      <alignment horizontal="center" vertical="center"/>
    </xf>
    <xf numFmtId="9" fontId="66" fillId="0" borderId="33" xfId="0" quotePrefix="1" applyNumberFormat="1" applyFont="1" applyBorder="1" applyAlignment="1">
      <alignment horizontal="center" vertical="center"/>
    </xf>
    <xf numFmtId="9" fontId="66" fillId="0" borderId="33" xfId="2" quotePrefix="1" applyFont="1" applyFill="1" applyBorder="1" applyAlignment="1">
      <alignment horizontal="center" vertical="center"/>
    </xf>
    <xf numFmtId="9" fontId="66" fillId="0" borderId="33" xfId="0" applyNumberFormat="1" applyFont="1" applyBorder="1" applyAlignment="1">
      <alignment horizontal="center" vertical="center"/>
    </xf>
    <xf numFmtId="9" fontId="65" fillId="0" borderId="33" xfId="2" applyFont="1" applyFill="1" applyBorder="1" applyAlignment="1">
      <alignment horizontal="center" vertical="center"/>
    </xf>
    <xf numFmtId="9" fontId="65" fillId="0" borderId="33" xfId="2" quotePrefix="1" applyFont="1" applyFill="1" applyBorder="1" applyAlignment="1">
      <alignment horizontal="center" vertical="center"/>
    </xf>
    <xf numFmtId="9" fontId="69" fillId="26" borderId="0" xfId="2" applyFont="1" applyFill="1" applyAlignment="1">
      <alignment horizontal="left" vertical="top"/>
    </xf>
    <xf numFmtId="9" fontId="66" fillId="26" borderId="0" xfId="2" applyFont="1" applyFill="1" applyAlignment="1">
      <alignment horizontal="left"/>
    </xf>
    <xf numFmtId="4" fontId="66" fillId="0" borderId="70" xfId="0" applyNumberFormat="1" applyFont="1" applyBorder="1" applyAlignment="1">
      <alignment horizontal="center" vertical="center"/>
    </xf>
    <xf numFmtId="3" fontId="79" fillId="0" borderId="74" xfId="39" applyNumberFormat="1" applyFont="1" applyBorder="1" applyAlignment="1">
      <alignment horizontal="center" vertical="center"/>
    </xf>
    <xf numFmtId="165" fontId="79" fillId="0" borderId="74" xfId="1" applyNumberFormat="1" applyFont="1" applyBorder="1" applyAlignment="1">
      <alignment horizontal="center" vertical="center"/>
    </xf>
    <xf numFmtId="3" fontId="85" fillId="0" borderId="74" xfId="39" applyNumberFormat="1" applyFont="1" applyBorder="1" applyAlignment="1">
      <alignment horizontal="center" vertical="center"/>
    </xf>
    <xf numFmtId="9" fontId="58" fillId="29" borderId="0" xfId="2" applyFont="1" applyFill="1" applyAlignment="1">
      <alignment vertical="center"/>
    </xf>
    <xf numFmtId="0" fontId="51" fillId="29" borderId="0" xfId="0" applyFont="1" applyFill="1" applyAlignment="1">
      <alignment vertical="center" wrapText="1"/>
    </xf>
    <xf numFmtId="0" fontId="0" fillId="29" borderId="0" xfId="0" applyFill="1"/>
    <xf numFmtId="0" fontId="52" fillId="29" borderId="0" xfId="0" applyFont="1" applyFill="1" applyAlignment="1">
      <alignment horizontal="left" vertical="center"/>
    </xf>
    <xf numFmtId="0" fontId="16" fillId="29" borderId="0" xfId="0" applyFont="1" applyFill="1" applyAlignment="1">
      <alignment horizontal="left" vertical="center"/>
    </xf>
    <xf numFmtId="0" fontId="52" fillId="29" borderId="0" xfId="0" applyFont="1" applyFill="1" applyAlignment="1">
      <alignment vertical="center"/>
    </xf>
    <xf numFmtId="168" fontId="64" fillId="23" borderId="0" xfId="0" applyNumberFormat="1" applyFont="1" applyFill="1" applyAlignment="1">
      <alignment horizontal="left" vertical="center"/>
    </xf>
    <xf numFmtId="3" fontId="7" fillId="23" borderId="0" xfId="0" applyNumberFormat="1" applyFont="1" applyFill="1"/>
    <xf numFmtId="9" fontId="69" fillId="26" borderId="0" xfId="2" applyFont="1" applyFill="1" applyAlignment="1">
      <alignment vertical="center"/>
    </xf>
    <xf numFmtId="3" fontId="68" fillId="26" borderId="0" xfId="0" applyNumberFormat="1" applyFont="1" applyFill="1" applyAlignment="1">
      <alignment vertical="center"/>
    </xf>
    <xf numFmtId="0" fontId="5" fillId="0" borderId="0" xfId="0" applyFont="1" applyAlignment="1">
      <alignment horizontal="center"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5" fillId="0" borderId="43" xfId="0" applyFont="1" applyBorder="1" applyAlignment="1">
      <alignment horizontal="left" vertical="center" wrapText="1"/>
    </xf>
    <xf numFmtId="0" fontId="55" fillId="0" borderId="32" xfId="0" applyFont="1" applyBorder="1" applyAlignment="1">
      <alignment horizontal="left" vertical="center" wrapText="1"/>
    </xf>
    <xf numFmtId="0" fontId="55" fillId="0" borderId="0" xfId="0" applyFont="1" applyAlignment="1">
      <alignment horizontal="left" vertical="center" wrapText="1"/>
    </xf>
    <xf numFmtId="0" fontId="55" fillId="0" borderId="44" xfId="0" applyFont="1" applyBorder="1" applyAlignment="1">
      <alignment horizontal="left" vertical="center" wrapText="1"/>
    </xf>
    <xf numFmtId="0" fontId="55" fillId="0" borderId="31" xfId="0" applyFont="1" applyBorder="1" applyAlignment="1">
      <alignment horizontal="left" vertical="center" wrapText="1"/>
    </xf>
    <xf numFmtId="0" fontId="55" fillId="0" borderId="30" xfId="0" applyFont="1" applyBorder="1" applyAlignment="1">
      <alignment horizontal="left" vertical="center" wrapText="1"/>
    </xf>
    <xf numFmtId="0" fontId="55" fillId="0" borderId="13" xfId="0" applyFont="1" applyBorder="1" applyAlignment="1">
      <alignment horizontal="left" vertical="center" wrapText="1"/>
    </xf>
    <xf numFmtId="0" fontId="6" fillId="0" borderId="0" xfId="0" applyFont="1" applyAlignment="1">
      <alignment horizontal="center" vertical="center" wrapText="1"/>
    </xf>
    <xf numFmtId="0" fontId="46" fillId="15" borderId="0" xfId="0" applyFont="1" applyFill="1" applyAlignment="1">
      <alignment horizontal="left"/>
    </xf>
    <xf numFmtId="0" fontId="41" fillId="16" borderId="0" xfId="0" applyFont="1" applyFill="1" applyAlignment="1">
      <alignment horizontal="center" vertical="center"/>
    </xf>
    <xf numFmtId="0" fontId="45" fillId="19" borderId="19" xfId="0" applyFont="1" applyFill="1" applyBorder="1" applyAlignment="1">
      <alignment horizontal="center" vertical="center"/>
    </xf>
    <xf numFmtId="0" fontId="45" fillId="19" borderId="20" xfId="0" applyFont="1" applyFill="1" applyBorder="1" applyAlignment="1">
      <alignment horizontal="center" vertical="center"/>
    </xf>
    <xf numFmtId="0" fontId="45" fillId="19" borderId="21" xfId="0" applyFont="1" applyFill="1" applyBorder="1" applyAlignment="1">
      <alignment horizontal="center" vertical="center"/>
    </xf>
    <xf numFmtId="0" fontId="42" fillId="18" borderId="0" xfId="0" applyFont="1" applyFill="1" applyAlignment="1">
      <alignment horizontal="center" vertical="center"/>
    </xf>
    <xf numFmtId="0" fontId="40" fillId="20" borderId="0" xfId="0" applyFont="1" applyFill="1" applyAlignment="1">
      <alignment horizontal="center" vertical="center"/>
    </xf>
    <xf numFmtId="0" fontId="41" fillId="17" borderId="0" xfId="0" applyFont="1" applyFill="1" applyAlignment="1">
      <alignment horizontal="center" vertical="center"/>
    </xf>
    <xf numFmtId="0" fontId="43" fillId="0" borderId="0" xfId="0" applyFont="1" applyAlignment="1">
      <alignment horizontal="left" vertical="center"/>
    </xf>
    <xf numFmtId="0" fontId="42" fillId="18" borderId="25" xfId="0" applyFont="1" applyFill="1" applyBorder="1" applyAlignment="1">
      <alignment horizontal="center"/>
    </xf>
    <xf numFmtId="0" fontId="42" fillId="18" borderId="26" xfId="0" applyFont="1" applyFill="1" applyBorder="1" applyAlignment="1">
      <alignment horizontal="center"/>
    </xf>
    <xf numFmtId="0" fontId="42" fillId="18" borderId="27" xfId="0" applyFont="1" applyFill="1" applyBorder="1" applyAlignment="1">
      <alignment horizontal="center"/>
    </xf>
    <xf numFmtId="0" fontId="48" fillId="20" borderId="5" xfId="0" applyFont="1" applyFill="1" applyBorder="1" applyAlignment="1">
      <alignment horizontal="center" vertical="center" wrapText="1"/>
    </xf>
    <xf numFmtId="0" fontId="48" fillId="20" borderId="6" xfId="0" applyFont="1" applyFill="1" applyBorder="1" applyAlignment="1">
      <alignment horizontal="center" vertical="center" wrapText="1"/>
    </xf>
    <xf numFmtId="0" fontId="48" fillId="20" borderId="7" xfId="0" applyFont="1" applyFill="1" applyBorder="1" applyAlignment="1">
      <alignment horizontal="center" vertical="center" wrapText="1"/>
    </xf>
    <xf numFmtId="0" fontId="48" fillId="20" borderId="8" xfId="0" applyFont="1" applyFill="1" applyBorder="1" applyAlignment="1">
      <alignment horizontal="center" vertical="center" wrapText="1"/>
    </xf>
    <xf numFmtId="0" fontId="48" fillId="20" borderId="0" xfId="0" applyFont="1" applyFill="1" applyAlignment="1">
      <alignment horizontal="center" vertical="center" wrapText="1"/>
    </xf>
    <xf numFmtId="0" fontId="48" fillId="20" borderId="9" xfId="0" applyFont="1" applyFill="1" applyBorder="1" applyAlignment="1">
      <alignment horizontal="center" vertical="center" wrapText="1"/>
    </xf>
    <xf numFmtId="0" fontId="48" fillId="20" borderId="10" xfId="0" applyFont="1" applyFill="1" applyBorder="1" applyAlignment="1">
      <alignment horizontal="center" vertical="center" wrapText="1"/>
    </xf>
    <xf numFmtId="0" fontId="48" fillId="20" borderId="11" xfId="0" applyFont="1" applyFill="1" applyBorder="1" applyAlignment="1">
      <alignment horizontal="center" vertical="center" wrapText="1"/>
    </xf>
    <xf numFmtId="0" fontId="48" fillId="20" borderId="12" xfId="0" applyFont="1" applyFill="1" applyBorder="1" applyAlignment="1">
      <alignment horizontal="center" vertical="center" wrapText="1"/>
    </xf>
    <xf numFmtId="0" fontId="73" fillId="0" borderId="6" xfId="0" applyFont="1" applyBorder="1" applyAlignment="1">
      <alignment horizontal="right"/>
    </xf>
    <xf numFmtId="0" fontId="74" fillId="0" borderId="80" xfId="0" applyFont="1" applyBorder="1" applyAlignment="1">
      <alignment horizontal="left" vertical="top" wrapText="1"/>
    </xf>
    <xf numFmtId="0" fontId="74" fillId="0" borderId="81" xfId="0" applyFont="1" applyBorder="1" applyAlignment="1">
      <alignment horizontal="left" vertical="top" wrapText="1"/>
    </xf>
    <xf numFmtId="0" fontId="74" fillId="0" borderId="82" xfId="0" applyFont="1" applyBorder="1" applyAlignment="1">
      <alignment horizontal="left" vertical="top" wrapText="1"/>
    </xf>
    <xf numFmtId="0" fontId="74" fillId="0" borderId="83" xfId="0" applyFont="1" applyBorder="1" applyAlignment="1">
      <alignment horizontal="left" vertical="top" wrapText="1"/>
    </xf>
    <xf numFmtId="0" fontId="74" fillId="0" borderId="0" xfId="0" applyFont="1" applyAlignment="1">
      <alignment horizontal="left" vertical="top" wrapText="1"/>
    </xf>
    <xf numFmtId="0" fontId="74" fillId="0" borderId="84" xfId="0" applyFont="1" applyBorder="1" applyAlignment="1">
      <alignment horizontal="left" vertical="top" wrapText="1"/>
    </xf>
    <xf numFmtId="0" fontId="74" fillId="0" borderId="85" xfId="0" applyFont="1" applyBorder="1" applyAlignment="1">
      <alignment horizontal="left" vertical="top" wrapText="1"/>
    </xf>
    <xf numFmtId="0" fontId="74" fillId="0" borderId="70" xfId="0" applyFont="1" applyBorder="1" applyAlignment="1">
      <alignment horizontal="left" vertical="top" wrapText="1"/>
    </xf>
    <xf numFmtId="0" fontId="74" fillId="0" borderId="69" xfId="0" applyFont="1" applyBorder="1" applyAlignment="1">
      <alignment horizontal="left" vertical="top" wrapText="1"/>
    </xf>
    <xf numFmtId="0" fontId="52" fillId="0" borderId="0" xfId="0" applyFont="1" applyAlignment="1">
      <alignment horizontal="left" vertical="center" wrapText="1"/>
    </xf>
    <xf numFmtId="0" fontId="68" fillId="3" borderId="71" xfId="0" applyFont="1" applyFill="1" applyBorder="1" applyAlignment="1">
      <alignment horizontal="center" vertical="center" wrapText="1"/>
    </xf>
    <xf numFmtId="0" fontId="68" fillId="3" borderId="72" xfId="0" applyFont="1" applyFill="1" applyBorder="1" applyAlignment="1">
      <alignment horizontal="center" vertical="center" wrapText="1"/>
    </xf>
    <xf numFmtId="0" fontId="68" fillId="3" borderId="73" xfId="0" applyFont="1" applyFill="1" applyBorder="1" applyAlignment="1">
      <alignment horizontal="center" vertical="center" wrapText="1"/>
    </xf>
    <xf numFmtId="0" fontId="68" fillId="3" borderId="4" xfId="0" applyFont="1" applyFill="1" applyBorder="1" applyAlignment="1">
      <alignment horizontal="center" vertical="center" wrapText="1"/>
    </xf>
    <xf numFmtId="0" fontId="38" fillId="25" borderId="59" xfId="0" applyFont="1" applyFill="1" applyBorder="1" applyAlignment="1">
      <alignment horizontal="center" vertical="center" wrapText="1"/>
    </xf>
    <xf numFmtId="0" fontId="72" fillId="16" borderId="0" xfId="0" applyFont="1" applyFill="1" applyAlignment="1">
      <alignment horizontal="center" vertical="center" wrapText="1"/>
    </xf>
    <xf numFmtId="0" fontId="73" fillId="0" borderId="0" xfId="0" applyFont="1" applyAlignment="1">
      <alignment horizontal="right"/>
    </xf>
    <xf numFmtId="0" fontId="53" fillId="25" borderId="59" xfId="0" applyFont="1" applyFill="1" applyBorder="1" applyAlignment="1">
      <alignment horizontal="center" vertical="center" wrapText="1"/>
    </xf>
    <xf numFmtId="0" fontId="42" fillId="28" borderId="0" xfId="0" applyFont="1" applyFill="1" applyAlignment="1">
      <alignment horizontal="left" vertical="center"/>
    </xf>
    <xf numFmtId="0" fontId="7" fillId="0" borderId="0" xfId="0" applyFont="1" applyAlignment="1">
      <alignment horizontal="center" wrapText="1"/>
    </xf>
    <xf numFmtId="0" fontId="53" fillId="25" borderId="22" xfId="0" applyFont="1" applyFill="1" applyBorder="1" applyAlignment="1">
      <alignment horizontal="center" vertical="center" wrapText="1"/>
    </xf>
    <xf numFmtId="0" fontId="53" fillId="25" borderId="65" xfId="0" applyFont="1" applyFill="1" applyBorder="1" applyAlignment="1">
      <alignment horizontal="center" vertical="center" wrapText="1"/>
    </xf>
    <xf numFmtId="0" fontId="53" fillId="25" borderId="24" xfId="0" applyFont="1" applyFill="1" applyBorder="1" applyAlignment="1">
      <alignment horizontal="center" vertical="center"/>
    </xf>
    <xf numFmtId="0" fontId="53" fillId="25" borderId="78" xfId="0" applyFont="1" applyFill="1" applyBorder="1" applyAlignment="1">
      <alignment horizontal="center" vertical="center"/>
    </xf>
    <xf numFmtId="0" fontId="54" fillId="0" borderId="0" xfId="0" applyFont="1" applyAlignment="1">
      <alignment horizontal="center" vertical="center" wrapText="1"/>
    </xf>
    <xf numFmtId="0" fontId="54" fillId="15" borderId="50" xfId="0" applyFont="1" applyFill="1" applyBorder="1" applyAlignment="1">
      <alignment horizontal="left" vertical="center" wrapText="1"/>
    </xf>
    <xf numFmtId="0" fontId="54" fillId="15" borderId="47" xfId="0" applyFont="1" applyFill="1" applyBorder="1" applyAlignment="1">
      <alignment horizontal="left" vertical="center" wrapText="1"/>
    </xf>
    <xf numFmtId="0" fontId="54" fillId="15" borderId="48" xfId="0" applyFont="1" applyFill="1" applyBorder="1" applyAlignment="1">
      <alignment horizontal="left" vertical="center" wrapText="1"/>
    </xf>
    <xf numFmtId="0" fontId="54" fillId="15" borderId="51" xfId="0" applyFont="1" applyFill="1" applyBorder="1" applyAlignment="1">
      <alignment horizontal="left" vertical="center" wrapText="1"/>
    </xf>
    <xf numFmtId="0" fontId="54" fillId="15" borderId="0" xfId="0" applyFont="1" applyFill="1" applyAlignment="1">
      <alignment horizontal="left" vertical="center" wrapText="1"/>
    </xf>
    <xf numFmtId="0" fontId="54" fillId="15" borderId="45" xfId="0" applyFont="1" applyFill="1" applyBorder="1" applyAlignment="1">
      <alignment horizontal="left" vertical="center" wrapText="1"/>
    </xf>
    <xf numFmtId="0" fontId="54" fillId="15" borderId="52" xfId="0" applyFont="1" applyFill="1" applyBorder="1" applyAlignment="1">
      <alignment horizontal="left" vertical="center" wrapText="1"/>
    </xf>
    <xf numFmtId="0" fontId="54" fillId="15" borderId="46" xfId="0" applyFont="1" applyFill="1" applyBorder="1" applyAlignment="1">
      <alignment horizontal="left" vertical="center" wrapText="1"/>
    </xf>
    <xf numFmtId="0" fontId="54" fillId="15" borderId="49" xfId="0" applyFont="1" applyFill="1" applyBorder="1" applyAlignment="1">
      <alignment horizontal="left" vertical="center" wrapText="1"/>
    </xf>
    <xf numFmtId="0" fontId="48" fillId="16" borderId="0" xfId="0" applyFont="1" applyFill="1" applyAlignment="1">
      <alignment horizontal="center" vertical="center" wrapText="1"/>
    </xf>
    <xf numFmtId="0" fontId="42" fillId="28" borderId="0" xfId="0" applyFont="1" applyFill="1" applyAlignment="1">
      <alignment horizontal="left"/>
    </xf>
    <xf numFmtId="0" fontId="53" fillId="25" borderId="79" xfId="0" applyFont="1" applyFill="1" applyBorder="1" applyAlignment="1">
      <alignment horizontal="center" vertical="center"/>
    </xf>
    <xf numFmtId="0" fontId="42" fillId="28" borderId="0" xfId="0" applyFont="1" applyFill="1" applyAlignment="1">
      <alignment horizontal="center"/>
    </xf>
    <xf numFmtId="0" fontId="56" fillId="28" borderId="0" xfId="0" applyFont="1" applyFill="1" applyAlignment="1">
      <alignment horizontal="center" vertical="center" wrapText="1"/>
    </xf>
    <xf numFmtId="0" fontId="84" fillId="19" borderId="59" xfId="0" applyFont="1" applyFill="1" applyBorder="1" applyAlignment="1">
      <alignment horizontal="center"/>
    </xf>
    <xf numFmtId="0" fontId="84" fillId="19" borderId="59" xfId="0" applyFont="1" applyFill="1" applyBorder="1" applyAlignment="1">
      <alignment horizontal="center" vertical="center"/>
    </xf>
    <xf numFmtId="0" fontId="38" fillId="24" borderId="59" xfId="0" applyFont="1" applyFill="1" applyBorder="1" applyAlignment="1">
      <alignment horizontal="center" vertical="center" wrapText="1"/>
    </xf>
    <xf numFmtId="0" fontId="56" fillId="16" borderId="0" xfId="0" applyFont="1" applyFill="1" applyAlignment="1">
      <alignment horizontal="center" vertical="center" wrapText="1"/>
    </xf>
    <xf numFmtId="0" fontId="33" fillId="0" borderId="0" xfId="0" applyFont="1" applyAlignment="1">
      <alignment horizontal="right"/>
    </xf>
    <xf numFmtId="0" fontId="42" fillId="18" borderId="0" xfId="0" applyFont="1" applyFill="1" applyAlignment="1">
      <alignment horizontal="left"/>
    </xf>
    <xf numFmtId="0" fontId="48" fillId="18" borderId="8" xfId="0" applyFont="1" applyFill="1" applyBorder="1" applyAlignment="1">
      <alignment horizontal="center" vertical="center" wrapText="1"/>
    </xf>
    <xf numFmtId="0" fontId="48" fillId="18" borderId="0" xfId="0" applyFont="1" applyFill="1" applyAlignment="1">
      <alignment horizontal="center" vertical="center" wrapText="1"/>
    </xf>
    <xf numFmtId="0" fontId="48" fillId="17" borderId="0" xfId="0" applyFont="1" applyFill="1" applyAlignment="1">
      <alignment horizontal="center" vertical="center" wrapText="1"/>
    </xf>
    <xf numFmtId="0" fontId="10" fillId="21" borderId="59" xfId="0" applyFont="1" applyFill="1" applyBorder="1" applyAlignment="1">
      <alignment horizontal="center"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43"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Alignment="1">
      <alignment horizontal="left" vertical="center" wrapText="1"/>
    </xf>
    <xf numFmtId="0" fontId="7" fillId="0" borderId="44" xfId="0" applyFont="1" applyBorder="1" applyAlignment="1">
      <alignment horizontal="left" vertical="center" wrapTex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0" fontId="7" fillId="0" borderId="13" xfId="0" applyFont="1" applyBorder="1" applyAlignment="1">
      <alignment horizontal="left" vertical="center" wrapText="1"/>
    </xf>
    <xf numFmtId="0" fontId="38" fillId="24" borderId="22" xfId="0" applyFont="1" applyFill="1" applyBorder="1" applyAlignment="1">
      <alignment horizontal="center" vertical="center" wrapText="1"/>
    </xf>
    <xf numFmtId="0" fontId="38" fillId="24" borderId="15" xfId="0" applyFont="1" applyFill="1" applyBorder="1" applyAlignment="1">
      <alignment horizontal="center" vertical="center" wrapText="1"/>
    </xf>
    <xf numFmtId="0" fontId="10" fillId="24" borderId="59" xfId="0" applyFont="1" applyFill="1" applyBorder="1" applyAlignment="1">
      <alignment horizontal="center" vertical="center" wrapText="1"/>
    </xf>
    <xf numFmtId="0" fontId="48" fillId="18" borderId="59" xfId="0" applyFont="1" applyFill="1" applyBorder="1" applyAlignment="1">
      <alignment horizontal="center" vertical="center" wrapText="1"/>
    </xf>
    <xf numFmtId="0" fontId="42" fillId="19" borderId="0" xfId="0" applyFont="1" applyFill="1" applyAlignment="1">
      <alignment horizontal="left" vertical="center"/>
    </xf>
    <xf numFmtId="0" fontId="80" fillId="0" borderId="0" xfId="0" applyFont="1" applyAlignment="1">
      <alignment horizontal="left" wrapText="1"/>
    </xf>
    <xf numFmtId="0" fontId="80" fillId="0" borderId="30" xfId="0" applyFont="1" applyBorder="1" applyAlignment="1">
      <alignment horizontal="left" wrapText="1"/>
    </xf>
    <xf numFmtId="0" fontId="63" fillId="12" borderId="0" xfId="0" applyFont="1" applyFill="1" applyAlignment="1">
      <alignment horizontal="center" vertical="center"/>
    </xf>
    <xf numFmtId="0" fontId="33" fillId="0" borderId="0" xfId="0" applyFont="1" applyAlignment="1">
      <alignment horizontal="left"/>
    </xf>
    <xf numFmtId="0" fontId="48" fillId="18" borderId="23" xfId="0" applyFont="1" applyFill="1" applyBorder="1" applyAlignment="1">
      <alignment horizontal="center" vertical="center" wrapText="1"/>
    </xf>
    <xf numFmtId="0" fontId="48" fillId="18" borderId="53" xfId="0" applyFont="1" applyFill="1" applyBorder="1" applyAlignment="1">
      <alignment horizontal="center" vertical="center" wrapText="1"/>
    </xf>
    <xf numFmtId="0" fontId="48" fillId="18" borderId="56" xfId="0" applyFont="1" applyFill="1" applyBorder="1" applyAlignment="1">
      <alignment horizontal="center" vertical="center" wrapText="1"/>
    </xf>
    <xf numFmtId="0" fontId="48" fillId="18" borderId="88" xfId="0" applyFont="1" applyFill="1" applyBorder="1" applyAlignment="1">
      <alignment horizontal="center" vertical="center" wrapText="1"/>
    </xf>
    <xf numFmtId="0" fontId="48" fillId="18" borderId="77" xfId="0" applyFont="1" applyFill="1" applyBorder="1" applyAlignment="1">
      <alignment horizontal="center" vertical="center" wrapText="1"/>
    </xf>
    <xf numFmtId="0" fontId="48" fillId="18" borderId="16" xfId="0" applyFont="1" applyFill="1" applyBorder="1" applyAlignment="1">
      <alignment horizontal="center" vertical="center" wrapText="1"/>
    </xf>
    <xf numFmtId="0" fontId="48" fillId="18" borderId="18" xfId="0" applyFont="1" applyFill="1" applyBorder="1" applyAlignment="1">
      <alignment horizontal="center" vertical="center" wrapText="1"/>
    </xf>
    <xf numFmtId="0" fontId="48" fillId="18" borderId="17" xfId="0" applyFont="1" applyFill="1" applyBorder="1" applyAlignment="1">
      <alignment horizontal="center" vertical="center" wrapText="1"/>
    </xf>
    <xf numFmtId="0" fontId="7" fillId="0" borderId="89" xfId="0" applyFont="1" applyBorder="1" applyAlignment="1">
      <alignment horizontal="left" vertical="center" wrapText="1"/>
    </xf>
    <xf numFmtId="0" fontId="52" fillId="22" borderId="59" xfId="0" applyFont="1" applyFill="1" applyBorder="1" applyAlignment="1">
      <alignment horizontal="center" vertical="center" wrapText="1"/>
    </xf>
    <xf numFmtId="0" fontId="38" fillId="24" borderId="65" xfId="0" applyFont="1" applyFill="1" applyBorder="1" applyAlignment="1">
      <alignment horizontal="center" vertical="center" wrapText="1"/>
    </xf>
    <xf numFmtId="0" fontId="57" fillId="12" borderId="0" xfId="0" applyFont="1" applyFill="1" applyAlignment="1">
      <alignment horizontal="left" vertical="center"/>
    </xf>
    <xf numFmtId="0" fontId="38" fillId="24" borderId="16" xfId="0" applyFont="1" applyFill="1" applyBorder="1" applyAlignment="1">
      <alignment horizontal="center" vertical="center" wrapText="1"/>
    </xf>
    <xf numFmtId="0" fontId="38" fillId="24" borderId="18" xfId="0" applyFont="1" applyFill="1" applyBorder="1" applyAlignment="1">
      <alignment horizontal="center" vertical="center" wrapText="1"/>
    </xf>
    <xf numFmtId="0" fontId="57" fillId="30" borderId="0" xfId="0" applyFont="1" applyFill="1" applyAlignment="1">
      <alignment horizontal="left" vertical="center"/>
    </xf>
    <xf numFmtId="0" fontId="38" fillId="24" borderId="95" xfId="0" applyFont="1" applyFill="1" applyBorder="1" applyAlignment="1">
      <alignment horizontal="center" vertical="center" wrapText="1"/>
    </xf>
    <xf numFmtId="0" fontId="48" fillId="18" borderId="5" xfId="0" applyFont="1" applyFill="1" applyBorder="1" applyAlignment="1">
      <alignment horizontal="center" vertical="center" wrapText="1"/>
    </xf>
    <xf numFmtId="0" fontId="48" fillId="18" borderId="6" xfId="0" applyFont="1" applyFill="1" applyBorder="1" applyAlignment="1">
      <alignment horizontal="center" vertical="center" wrapText="1"/>
    </xf>
    <xf numFmtId="0" fontId="48" fillId="18" borderId="7" xfId="0" applyFont="1" applyFill="1" applyBorder="1" applyAlignment="1">
      <alignment horizontal="center" vertical="center" wrapText="1"/>
    </xf>
    <xf numFmtId="0" fontId="48" fillId="18" borderId="9" xfId="0" applyFont="1" applyFill="1" applyBorder="1" applyAlignment="1">
      <alignment horizontal="center" vertical="center" wrapText="1"/>
    </xf>
    <xf numFmtId="0" fontId="48" fillId="18" borderId="10" xfId="0" applyFont="1" applyFill="1" applyBorder="1" applyAlignment="1">
      <alignment horizontal="center" vertical="center" wrapText="1"/>
    </xf>
    <xf numFmtId="0" fontId="48" fillId="18" borderId="11" xfId="0" applyFont="1" applyFill="1" applyBorder="1" applyAlignment="1">
      <alignment horizontal="center" vertical="center" wrapText="1"/>
    </xf>
    <xf numFmtId="0" fontId="48" fillId="18" borderId="12" xfId="0" applyFont="1" applyFill="1" applyBorder="1" applyAlignment="1">
      <alignment horizontal="center" vertical="center" wrapText="1"/>
    </xf>
    <xf numFmtId="0" fontId="38" fillId="24" borderId="54" xfId="0" applyFont="1" applyFill="1" applyBorder="1" applyAlignment="1">
      <alignment horizontal="center" vertical="center" wrapText="1"/>
    </xf>
    <xf numFmtId="0" fontId="38" fillId="24" borderId="60" xfId="0" applyFont="1" applyFill="1" applyBorder="1" applyAlignment="1">
      <alignment horizontal="center" vertical="center" wrapText="1"/>
    </xf>
    <xf numFmtId="0" fontId="48" fillId="18" borderId="89" xfId="0" applyFont="1" applyFill="1" applyBorder="1" applyAlignment="1">
      <alignment horizontal="center"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horizontal="left" vertical="center" wrapText="1"/>
    </xf>
    <xf numFmtId="0" fontId="7" fillId="0" borderId="42" xfId="0" applyFont="1" applyBorder="1" applyAlignment="1">
      <alignment horizontal="left" vertical="center" wrapText="1"/>
    </xf>
    <xf numFmtId="0" fontId="7" fillId="0" borderId="34" xfId="0" applyFont="1" applyBorder="1" applyAlignment="1">
      <alignment horizontal="left" vertical="center" wrapText="1"/>
    </xf>
    <xf numFmtId="0" fontId="7" fillId="0" borderId="41" xfId="0" applyFont="1" applyBorder="1" applyAlignment="1">
      <alignment horizontal="left" vertical="center" wrapText="1"/>
    </xf>
    <xf numFmtId="0" fontId="7" fillId="0" borderId="36" xfId="0" applyFont="1" applyBorder="1" applyAlignment="1">
      <alignment horizontal="left" vertical="center" wrapText="1"/>
    </xf>
    <xf numFmtId="0" fontId="7" fillId="0" borderId="40" xfId="0" applyFont="1" applyBorder="1" applyAlignment="1">
      <alignment horizontal="left" vertical="center" wrapText="1"/>
    </xf>
    <xf numFmtId="0" fontId="33" fillId="0" borderId="6" xfId="0" applyFont="1" applyBorder="1" applyAlignment="1">
      <alignment horizontal="right"/>
    </xf>
    <xf numFmtId="0" fontId="42" fillId="19" borderId="0" xfId="0" applyFont="1" applyFill="1" applyAlignment="1">
      <alignment horizontal="center" vertical="center"/>
    </xf>
    <xf numFmtId="0" fontId="42" fillId="18" borderId="0" xfId="0" applyFont="1" applyFill="1" applyAlignment="1">
      <alignment horizontal="center"/>
    </xf>
  </cellXfs>
  <cellStyles count="41">
    <cellStyle name="Accent" xfId="22" xr:uid="{00000000-0005-0000-0000-000000000000}"/>
    <cellStyle name="Accent 1" xfId="23" xr:uid="{00000000-0005-0000-0000-000001000000}"/>
    <cellStyle name="Accent 2" xfId="24" xr:uid="{00000000-0005-0000-0000-000002000000}"/>
    <cellStyle name="Accent 3" xfId="25" xr:uid="{00000000-0005-0000-0000-000003000000}"/>
    <cellStyle name="Bad" xfId="26" xr:uid="{00000000-0005-0000-0000-000004000000}"/>
    <cellStyle name="Error" xfId="27" xr:uid="{00000000-0005-0000-0000-000005000000}"/>
    <cellStyle name="Footnote" xfId="28" xr:uid="{00000000-0005-0000-0000-000006000000}"/>
    <cellStyle name="Good" xfId="29" xr:uid="{00000000-0005-0000-0000-000007000000}"/>
    <cellStyle name="Heading (user)" xfId="30" xr:uid="{00000000-0005-0000-0000-000008000000}"/>
    <cellStyle name="Heading 1" xfId="31" xr:uid="{00000000-0005-0000-0000-000009000000}"/>
    <cellStyle name="Heading 2" xfId="32" xr:uid="{00000000-0005-0000-0000-00000A000000}"/>
    <cellStyle name="Lien hypertexte" xfId="3" builtinId="8"/>
    <cellStyle name="Lien hypertexte 2" xfId="20" xr:uid="{00000000-0005-0000-0000-00000C000000}"/>
    <cellStyle name="Milliers" xfId="1" builtinId="3"/>
    <cellStyle name="Milliers 2" xfId="10" xr:uid="{00000000-0005-0000-0000-00000E000000}"/>
    <cellStyle name="Milliers 2 2" xfId="15" xr:uid="{00000000-0005-0000-0000-00000F000000}"/>
    <cellStyle name="Milliers 3" xfId="14" xr:uid="{00000000-0005-0000-0000-000010000000}"/>
    <cellStyle name="Milliers 3 2" xfId="18" xr:uid="{00000000-0005-0000-0000-000011000000}"/>
    <cellStyle name="Milliers 4" xfId="6" xr:uid="{00000000-0005-0000-0000-000012000000}"/>
    <cellStyle name="Monétaire" xfId="40" builtinId="4"/>
    <cellStyle name="Neutral" xfId="33" xr:uid="{00000000-0005-0000-0000-000014000000}"/>
    <cellStyle name="Normal" xfId="0" builtinId="0"/>
    <cellStyle name="Normal 2" xfId="4" xr:uid="{00000000-0005-0000-0000-000016000000}"/>
    <cellStyle name="Normal 2 2" xfId="11" xr:uid="{00000000-0005-0000-0000-000017000000}"/>
    <cellStyle name="Normal 2 3" xfId="13" xr:uid="{00000000-0005-0000-0000-000018000000}"/>
    <cellStyle name="Normal 2 4" xfId="8" xr:uid="{00000000-0005-0000-0000-000019000000}"/>
    <cellStyle name="Normal 3" xfId="5" xr:uid="{00000000-0005-0000-0000-00001A000000}"/>
    <cellStyle name="Normal 3 2" xfId="12" xr:uid="{00000000-0005-0000-0000-00001B000000}"/>
    <cellStyle name="Normal 3 3" xfId="7" xr:uid="{00000000-0005-0000-0000-00001C000000}"/>
    <cellStyle name="Normal 3 4" xfId="38" xr:uid="{00000000-0005-0000-0000-00001D000000}"/>
    <cellStyle name="Normal 4" xfId="16" xr:uid="{00000000-0005-0000-0000-00001E000000}"/>
    <cellStyle name="Normal 5" xfId="17" xr:uid="{00000000-0005-0000-0000-00001F000000}"/>
    <cellStyle name="Normal 5 2" xfId="9" xr:uid="{00000000-0005-0000-0000-000020000000}"/>
    <cellStyle name="Normal 6" xfId="19" xr:uid="{00000000-0005-0000-0000-000021000000}"/>
    <cellStyle name="Normal 7" xfId="21" xr:uid="{00000000-0005-0000-0000-000022000000}"/>
    <cellStyle name="Normal_Feuil1" xfId="39" xr:uid="{00000000-0005-0000-0000-000023000000}"/>
    <cellStyle name="Note" xfId="34" xr:uid="{00000000-0005-0000-0000-000024000000}"/>
    <cellStyle name="Pourcentage" xfId="2" builtinId="5"/>
    <cellStyle name="Status" xfId="35" xr:uid="{00000000-0005-0000-0000-000026000000}"/>
    <cellStyle name="Text" xfId="36" xr:uid="{00000000-0005-0000-0000-000027000000}"/>
    <cellStyle name="Warning" xfId="37" xr:uid="{00000000-0005-0000-0000-000028000000}"/>
  </cellStyles>
  <dxfs count="0"/>
  <tableStyles count="0" defaultTableStyle="TableStyleMedium2" defaultPivotStyle="PivotStyleLight16"/>
  <colors>
    <mruColors>
      <color rgb="FF6EC3BD"/>
      <color rgb="FF007188"/>
      <color rgb="FF6B6D70"/>
      <color rgb="FFEBFBFB"/>
      <color rgb="FFFFB601"/>
      <color rgb="FFCAD400"/>
      <color rgb="FF43A39C"/>
      <color rgb="FF5FBDB6"/>
      <color rgb="FFE46C0A"/>
      <color rgb="FF222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rgbClr val="6EC3BD"/>
                </a:solidFill>
                <a:latin typeface="Myriad Pro" panose="020B0503030403020204" pitchFamily="34" charset="0"/>
                <a:ea typeface="+mn-ea"/>
                <a:cs typeface="+mn-cs"/>
              </a:defRPr>
            </a:pPr>
            <a:r>
              <a:rPr lang="en-US" sz="1100" b="1" i="0" u="none" strike="noStrike" kern="1200" spc="0" baseline="0">
                <a:solidFill>
                  <a:srgbClr val="6EC3BD"/>
                </a:solidFill>
                <a:latin typeface="Myriad Pro" panose="020B0503030403020204" pitchFamily="34" charset="0"/>
                <a:ea typeface="+mn-ea"/>
                <a:cs typeface="+mn-cs"/>
              </a:rPr>
              <a:t>CAMPINGS</a:t>
            </a:r>
          </a:p>
          <a:p>
            <a:pPr algn="ctr" rtl="0">
              <a:defRPr lang="en-US" sz="1100">
                <a:solidFill>
                  <a:srgbClr val="6EC3BD"/>
                </a:solidFill>
                <a:latin typeface="Myriad Pro" panose="020B0503030403020204" pitchFamily="34" charset="0"/>
              </a:defRPr>
            </a:pPr>
            <a:r>
              <a:rPr lang="en-US" sz="1100" b="0" i="0" u="none" strike="noStrike" kern="1200" spc="0" baseline="0">
                <a:solidFill>
                  <a:srgbClr val="6EC3BD"/>
                </a:solidFill>
                <a:latin typeface="Myriad Pro" panose="020B0503030403020204" pitchFamily="34" charset="0"/>
                <a:ea typeface="+mn-ea"/>
                <a:cs typeface="+mn-cs"/>
              </a:rPr>
              <a:t>Part du nombre de lits par classement </a:t>
            </a:r>
          </a:p>
        </c:rich>
      </c:tx>
      <c:layout>
        <c:manualLayout>
          <c:xMode val="edge"/>
          <c:yMode val="edge"/>
          <c:x val="0.21966186868686868"/>
          <c:y val="0"/>
        </c:manualLayout>
      </c:layout>
      <c:overlay val="0"/>
      <c:spPr>
        <a:noFill/>
        <a:ln>
          <a:noFill/>
        </a:ln>
        <a:effectLst/>
      </c:spPr>
      <c:txPr>
        <a:bodyPr rot="0" spcFirstLastPara="1" vertOverflow="ellipsis" vert="horz" wrap="square" anchor="ctr" anchorCtr="1"/>
        <a:lstStyle/>
        <a:p>
          <a:pPr algn="ctr" rtl="0">
            <a:defRPr lang="en-US" sz="1100" b="0" i="0" u="none" strike="noStrike" kern="1200" spc="0" baseline="0">
              <a:solidFill>
                <a:srgbClr val="6EC3BD"/>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0.26401653640320194"/>
          <c:y val="0.1875051035287256"/>
          <c:w val="0.52201790300417916"/>
          <c:h val="0.78786016331291908"/>
        </c:manualLayout>
      </c:layout>
      <c:pieChart>
        <c:varyColors val="1"/>
        <c:ser>
          <c:idx val="0"/>
          <c:order val="0"/>
          <c:tx>
            <c:strRef>
              <c:f>'Synthèse offre d''hébergements'!$D$63:$D$64</c:f>
              <c:strCache>
                <c:ptCount val="2"/>
                <c:pt idx="1">
                  <c:v>HPA</c:v>
                </c:pt>
              </c:strCache>
            </c:strRef>
          </c:tx>
          <c:spPr>
            <a:solidFill>
              <a:srgbClr val="6EC3BD"/>
            </a:solidFill>
          </c:spPr>
          <c:dPt>
            <c:idx val="0"/>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1-DD5B-4A05-B5B0-6BDCC3E9B337}"/>
              </c:ext>
            </c:extLst>
          </c:dPt>
          <c:dPt>
            <c:idx val="1"/>
            <c:bubble3D val="0"/>
            <c:spPr>
              <a:solidFill>
                <a:srgbClr val="6EC3BD">
                  <a:alpha val="18824"/>
                </a:srgbClr>
              </a:solidFill>
              <a:ln w="19050">
                <a:solidFill>
                  <a:schemeClr val="lt1"/>
                </a:solidFill>
              </a:ln>
              <a:effectLst/>
            </c:spPr>
            <c:extLst>
              <c:ext xmlns:c16="http://schemas.microsoft.com/office/drawing/2014/chart" uri="{C3380CC4-5D6E-409C-BE32-E72D297353CC}">
                <c16:uniqueId val="{00000003-DD5B-4A05-B5B0-6BDCC3E9B337}"/>
              </c:ext>
            </c:extLst>
          </c:dPt>
          <c:dPt>
            <c:idx val="2"/>
            <c:bubble3D val="0"/>
            <c:spPr>
              <a:solidFill>
                <a:srgbClr val="6EC3BD">
                  <a:alpha val="41176"/>
                </a:srgbClr>
              </a:solidFill>
              <a:ln w="19050">
                <a:solidFill>
                  <a:schemeClr val="lt1"/>
                </a:solidFill>
              </a:ln>
              <a:effectLst/>
            </c:spPr>
            <c:extLst>
              <c:ext xmlns:c16="http://schemas.microsoft.com/office/drawing/2014/chart" uri="{C3380CC4-5D6E-409C-BE32-E72D297353CC}">
                <c16:uniqueId val="{00000005-DD5B-4A05-B5B0-6BDCC3E9B337}"/>
              </c:ext>
            </c:extLst>
          </c:dPt>
          <c:dPt>
            <c:idx val="3"/>
            <c:bubble3D val="0"/>
            <c:spPr>
              <a:solidFill>
                <a:srgbClr val="6EC3BD">
                  <a:alpha val="62745"/>
                </a:srgbClr>
              </a:solidFill>
              <a:ln w="19050">
                <a:solidFill>
                  <a:schemeClr val="lt1"/>
                </a:solidFill>
              </a:ln>
              <a:effectLst/>
            </c:spPr>
            <c:extLst>
              <c:ext xmlns:c16="http://schemas.microsoft.com/office/drawing/2014/chart" uri="{C3380CC4-5D6E-409C-BE32-E72D297353CC}">
                <c16:uniqueId val="{00000007-DD5B-4A05-B5B0-6BDCC3E9B337}"/>
              </c:ext>
            </c:extLst>
          </c:dPt>
          <c:dPt>
            <c:idx val="4"/>
            <c:bubble3D val="0"/>
            <c:spPr>
              <a:solidFill>
                <a:srgbClr val="5FBDB6">
                  <a:alpha val="85490"/>
                </a:srgbClr>
              </a:solidFill>
              <a:ln w="19050">
                <a:solidFill>
                  <a:schemeClr val="lt1"/>
                </a:solidFill>
              </a:ln>
              <a:effectLst/>
            </c:spPr>
            <c:extLst>
              <c:ext xmlns:c16="http://schemas.microsoft.com/office/drawing/2014/chart" uri="{C3380CC4-5D6E-409C-BE32-E72D297353CC}">
                <c16:uniqueId val="{00000009-DD5B-4A05-B5B0-6BDCC3E9B337}"/>
              </c:ext>
            </c:extLst>
          </c:dPt>
          <c:dPt>
            <c:idx val="5"/>
            <c:bubble3D val="0"/>
            <c:spPr>
              <a:solidFill>
                <a:srgbClr val="43A39C"/>
              </a:solidFill>
              <a:ln w="19050">
                <a:solidFill>
                  <a:schemeClr val="lt1"/>
                </a:solidFill>
              </a:ln>
              <a:effectLst/>
            </c:spPr>
            <c:extLst>
              <c:ext xmlns:c16="http://schemas.microsoft.com/office/drawing/2014/chart" uri="{C3380CC4-5D6E-409C-BE32-E72D297353CC}">
                <c16:uniqueId val="{0000000B-DD5B-4A05-B5B0-6BDCC3E9B337}"/>
              </c:ext>
            </c:extLst>
          </c:dPt>
          <c:dLbls>
            <c:dLbl>
              <c:idx val="0"/>
              <c:layout>
                <c:manualLayout>
                  <c:x val="-7.462373737373737E-2"/>
                  <c:y val="0.1512394483911408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D5B-4A05-B5B0-6BDCC3E9B337}"/>
                </c:ext>
              </c:extLst>
            </c:dLbl>
            <c:dLbl>
              <c:idx val="1"/>
              <c:layout>
                <c:manualLayout>
                  <c:x val="9.7056313131313132E-2"/>
                  <c:y val="-9.304471374843295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D5B-4A05-B5B0-6BDCC3E9B337}"/>
                </c:ext>
              </c:extLst>
            </c:dLbl>
            <c:dLbl>
              <c:idx val="2"/>
              <c:layout>
                <c:manualLayout>
                  <c:x val="-0.14791161616161627"/>
                  <c:y val="0.11303092352695357"/>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D5B-4A05-B5B0-6BDCC3E9B337}"/>
                </c:ext>
              </c:extLst>
            </c:dLbl>
            <c:dLbl>
              <c:idx val="4"/>
              <c:layout>
                <c:manualLayout>
                  <c:x val="0.15714646464646465"/>
                  <c:y val="-5.837860426243218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DD5B-4A05-B5B0-6BDCC3E9B337}"/>
                </c:ext>
              </c:extLst>
            </c:dLbl>
            <c:dLbl>
              <c:idx val="5"/>
              <c:layout>
                <c:manualLayout>
                  <c:x val="0"/>
                  <c:y val="6.368575010447137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DD5B-4A05-B5B0-6BDCC3E9B33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d''hébergements'!$B$69,'Synthèse offre d''hébergements'!$B$71,'Synthèse offre d''hébergements'!$B$73,'Synthèse offre d''hébergements'!$B$75)</c:f>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d''hébergements'!$D$65:$D$76</c15:sqref>
                  </c15:fullRef>
                </c:ext>
              </c:extLst>
              <c:f>('Synthèse offre d''hébergements'!$D$65,'Synthèse offre d''hébergements'!$D$67,'Synthèse offre d''hébergements'!$D$69,'Synthèse offre d''hébergements'!$D$71,'Synthèse offre d''hébergements'!$D$73,'Synthèse offre d''hébergements'!$D$75)</c:f>
              <c:numCache>
                <c:formatCode>0%</c:formatCode>
                <c:ptCount val="6"/>
                <c:pt idx="0" formatCode="#,##0">
                  <c:v>7146</c:v>
                </c:pt>
                <c:pt idx="1" formatCode="#,##0">
                  <c:v>4761</c:v>
                </c:pt>
                <c:pt idx="2" formatCode="#,##0">
                  <c:v>21810</c:v>
                </c:pt>
                <c:pt idx="3" formatCode="#,##0">
                  <c:v>41418</c:v>
                </c:pt>
                <c:pt idx="4" formatCode="#,##0">
                  <c:v>50505</c:v>
                </c:pt>
                <c:pt idx="5" formatCode="#,##0">
                  <c:v>16899</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C-DD5B-4A05-B5B0-6BDCC3E9B337}"/>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100" b="0" i="0" u="none" strike="noStrike" kern="1200" spc="0" baseline="0">
                <a:solidFill>
                  <a:srgbClr val="6EC3BD"/>
                </a:solidFill>
                <a:latin typeface="Myriad Pro" panose="020B0503030403020204" pitchFamily="34" charset="0"/>
                <a:ea typeface="+mn-ea"/>
                <a:cs typeface="+mn-cs"/>
              </a:defRPr>
            </a:pPr>
            <a:r>
              <a:rPr lang="en-US" b="1"/>
              <a:t>HÔTELS</a:t>
            </a:r>
          </a:p>
          <a:p>
            <a:pPr algn="ctr" rtl="0">
              <a:defRPr lang="en-US" sz="1100">
                <a:solidFill>
                  <a:srgbClr val="6EC3BD"/>
                </a:solidFill>
                <a:latin typeface="Myriad Pro" panose="020B0503030403020204" pitchFamily="34" charset="0"/>
              </a:defRPr>
            </a:pPr>
            <a:r>
              <a:rPr lang="en-US"/>
              <a:t>Part du nombre de lits par classement</a:t>
            </a:r>
          </a:p>
        </c:rich>
      </c:tx>
      <c:layout>
        <c:manualLayout>
          <c:xMode val="edge"/>
          <c:yMode val="edge"/>
          <c:x val="0.19721237373737374"/>
          <c:y val="0"/>
        </c:manualLayout>
      </c:layout>
      <c:overlay val="0"/>
      <c:spPr>
        <a:noFill/>
        <a:ln>
          <a:noFill/>
        </a:ln>
        <a:effectLst/>
      </c:spPr>
      <c:txPr>
        <a:bodyPr rot="0" spcFirstLastPara="1" vertOverflow="ellipsis" vert="horz" wrap="square" anchor="ctr" anchorCtr="1"/>
        <a:lstStyle/>
        <a:p>
          <a:pPr algn="ctr" rtl="0">
            <a:defRPr lang="en-US" sz="1100" b="0" i="0" u="none" strike="noStrike" kern="1200" spc="0" baseline="0">
              <a:solidFill>
                <a:srgbClr val="6EC3BD"/>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0.27196161616161618"/>
          <c:y val="0.22996239030505641"/>
          <c:w val="0.45364873737373745"/>
          <c:h val="0.75070998746343509"/>
        </c:manualLayout>
      </c:layout>
      <c:pieChart>
        <c:varyColors val="1"/>
        <c:ser>
          <c:idx val="0"/>
          <c:order val="0"/>
          <c:tx>
            <c:strRef>
              <c:f>'Synthèse offre d''hébergements'!$E$63:$E$64</c:f>
              <c:strCache>
                <c:ptCount val="2"/>
                <c:pt idx="1">
                  <c:v>Hôtel</c:v>
                </c:pt>
              </c:strCache>
            </c:strRef>
          </c:tx>
          <c:spPr>
            <a:solidFill>
              <a:srgbClr val="6EC3BD"/>
            </a:solidFill>
          </c:spPr>
          <c:dPt>
            <c:idx val="0"/>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1-D85A-443B-A890-F208B56F9720}"/>
              </c:ext>
            </c:extLst>
          </c:dPt>
          <c:dPt>
            <c:idx val="1"/>
            <c:bubble3D val="0"/>
            <c:spPr>
              <a:solidFill>
                <a:srgbClr val="6EC3BD">
                  <a:alpha val="12157"/>
                </a:srgbClr>
              </a:solidFill>
              <a:ln w="19050">
                <a:solidFill>
                  <a:schemeClr val="lt1"/>
                </a:solidFill>
              </a:ln>
              <a:effectLst/>
            </c:spPr>
            <c:extLst>
              <c:ext xmlns:c16="http://schemas.microsoft.com/office/drawing/2014/chart" uri="{C3380CC4-5D6E-409C-BE32-E72D297353CC}">
                <c16:uniqueId val="{00000003-D85A-443B-A890-F208B56F9720}"/>
              </c:ext>
            </c:extLst>
          </c:dPt>
          <c:dPt>
            <c:idx val="2"/>
            <c:bubble3D val="0"/>
            <c:spPr>
              <a:solidFill>
                <a:srgbClr val="5FBDB6">
                  <a:alpha val="36863"/>
                </a:srgbClr>
              </a:solidFill>
              <a:ln w="19050">
                <a:solidFill>
                  <a:schemeClr val="lt1"/>
                </a:solidFill>
              </a:ln>
              <a:effectLst/>
            </c:spPr>
            <c:extLst>
              <c:ext xmlns:c16="http://schemas.microsoft.com/office/drawing/2014/chart" uri="{C3380CC4-5D6E-409C-BE32-E72D297353CC}">
                <c16:uniqueId val="{00000005-D85A-443B-A890-F208B56F9720}"/>
              </c:ext>
            </c:extLst>
          </c:dPt>
          <c:dPt>
            <c:idx val="3"/>
            <c:bubble3D val="0"/>
            <c:spPr>
              <a:solidFill>
                <a:srgbClr val="6EC3BD">
                  <a:alpha val="61961"/>
                </a:srgbClr>
              </a:solidFill>
              <a:ln w="19050">
                <a:solidFill>
                  <a:schemeClr val="lt1"/>
                </a:solidFill>
              </a:ln>
              <a:effectLst/>
            </c:spPr>
            <c:extLst>
              <c:ext xmlns:c16="http://schemas.microsoft.com/office/drawing/2014/chart" uri="{C3380CC4-5D6E-409C-BE32-E72D297353CC}">
                <c16:uniqueId val="{00000007-D85A-443B-A890-F208B56F9720}"/>
              </c:ext>
            </c:extLst>
          </c:dPt>
          <c:dPt>
            <c:idx val="4"/>
            <c:bubble3D val="0"/>
            <c:spPr>
              <a:solidFill>
                <a:srgbClr val="5FBDB6"/>
              </a:solidFill>
              <a:ln w="19050">
                <a:solidFill>
                  <a:schemeClr val="lt1"/>
                </a:solidFill>
              </a:ln>
              <a:effectLst/>
            </c:spPr>
            <c:extLst>
              <c:ext xmlns:c16="http://schemas.microsoft.com/office/drawing/2014/chart" uri="{C3380CC4-5D6E-409C-BE32-E72D297353CC}">
                <c16:uniqueId val="{00000009-D85A-443B-A890-F208B56F9720}"/>
              </c:ext>
            </c:extLst>
          </c:dPt>
          <c:dPt>
            <c:idx val="5"/>
            <c:bubble3D val="0"/>
            <c:spPr>
              <a:solidFill>
                <a:srgbClr val="43A39C"/>
              </a:solidFill>
              <a:ln w="19050">
                <a:solidFill>
                  <a:schemeClr val="lt1"/>
                </a:solidFill>
              </a:ln>
              <a:effectLst/>
            </c:spPr>
            <c:extLst>
              <c:ext xmlns:c16="http://schemas.microsoft.com/office/drawing/2014/chart" uri="{C3380CC4-5D6E-409C-BE32-E72D297353CC}">
                <c16:uniqueId val="{0000000B-D85A-443B-A890-F208B56F9720}"/>
              </c:ext>
            </c:extLst>
          </c:dPt>
          <c:dLbls>
            <c:dLbl>
              <c:idx val="0"/>
              <c:layout>
                <c:manualLayout>
                  <c:x val="-0.10990151515151515"/>
                  <c:y val="0.16716088591725867"/>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85A-443B-A890-F208B56F9720}"/>
                </c:ext>
              </c:extLst>
            </c:dLbl>
            <c:dLbl>
              <c:idx val="1"/>
              <c:layout>
                <c:manualLayout>
                  <c:x val="-0.10942676767676768"/>
                  <c:y val="9.180234015879648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85A-443B-A890-F208B56F9720}"/>
                </c:ext>
              </c:extLst>
            </c:dLbl>
            <c:dLbl>
              <c:idx val="2"/>
              <c:layout>
                <c:manualLayout>
                  <c:x val="-0.14900606060606073"/>
                  <c:y val="-0.15390722941913926"/>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85A-443B-A890-F208B56F9720}"/>
                </c:ext>
              </c:extLst>
            </c:dLbl>
            <c:dLbl>
              <c:idx val="4"/>
              <c:layout>
                <c:manualLayout>
                  <c:x val="9.9419191919191921E-2"/>
                  <c:y val="0.18044295862933557"/>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D85A-443B-A890-F208B56F9720}"/>
                </c:ext>
              </c:extLst>
            </c:dLbl>
            <c:dLbl>
              <c:idx val="5"/>
              <c:layout>
                <c:manualLayout>
                  <c:x val="1.9242424242424182E-2"/>
                  <c:y val="9.022147931466778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D85A-443B-A890-F208B56F972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d''hébergements'!$B$69,'Synthèse offre d''hébergements'!$B$71,'Synthèse offre d''hébergements'!$B$73,'Synthèse offre d''hébergements'!$B$75)</c:f>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d''hébergements'!$E$65:$E$76</c15:sqref>
                  </c15:fullRef>
                </c:ext>
              </c:extLst>
              <c:f>('Synthèse offre d''hébergements'!$E$65,'Synthèse offre d''hébergements'!$E$67,'Synthèse offre d''hébergements'!$E$69,'Synthèse offre d''hébergements'!$E$71,'Synthèse offre d''hébergements'!$E$73,'Synthèse offre d''hébergements'!$E$75)</c:f>
              <c:numCache>
                <c:formatCode>0%</c:formatCode>
                <c:ptCount val="6"/>
                <c:pt idx="0" formatCode="#,##0">
                  <c:v>2669</c:v>
                </c:pt>
                <c:pt idx="1" formatCode="#,##0">
                  <c:v>1084</c:v>
                </c:pt>
                <c:pt idx="2" formatCode="#,##0">
                  <c:v>6068</c:v>
                </c:pt>
                <c:pt idx="3" formatCode="#,##0">
                  <c:v>8631</c:v>
                </c:pt>
                <c:pt idx="4" formatCode="#,##0">
                  <c:v>3004</c:v>
                </c:pt>
                <c:pt idx="5" formatCode="#,##0">
                  <c:v>600</c:v>
                </c:pt>
              </c:numCache>
            </c:numRef>
          </c:val>
          <c:extLst xmlns:c15="http://schemas.microsoft.com/office/drawing/2012/chart">
            <c:ext xmlns:c15="http://schemas.microsoft.com/office/drawing/2012/chart" uri="{02D57815-91ED-43cb-92C2-25804820EDAC}">
              <c15:categoryFilterExceptions>
                <c15:categoryFilterException>
                  <c15:sqref>'Synthèse offre d''hébergements'!$E$66</c15:sqref>
                  <c15:spPr xmlns:c15="http://schemas.microsoft.com/office/drawing/2012/chart">
                    <a:solidFill>
                      <a:srgbClr val="6EC3BD">
                        <a:alpha val="18824"/>
                      </a:srgbClr>
                    </a:solidFill>
                    <a:ln w="19050">
                      <a:solidFill>
                        <a:schemeClr val="lt1"/>
                      </a:solidFill>
                    </a:ln>
                    <a:effectLst/>
                  </c15:spPr>
                  <c15:bubble3D val="0"/>
                  <c15:dLbl>
                    <c:idx val="0"/>
                    <c:layout>
                      <c:manualLayout>
                        <c:x val="9.7056313131313132E-2"/>
                        <c:y val="-9.3044713748432956E-2"/>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0D-A1B6-4FC7-A519-941ADC133C44}"/>
                      </c:ext>
                    </c:extLst>
                  </c15:dLbl>
                </c15:categoryFilterException>
                <c15:categoryFilterException>
                  <c15:sqref>'Synthèse offre d''hébergements'!$E$68</c15:sqref>
                  <c15:spPr xmlns:c15="http://schemas.microsoft.com/office/drawing/2012/chart">
                    <a:solidFill>
                      <a:srgbClr val="6EC3BD">
                        <a:alpha val="63137"/>
                      </a:srgbClr>
                    </a:solidFill>
                    <a:ln w="19050">
                      <a:solidFill>
                        <a:schemeClr val="lt1"/>
                      </a:solidFill>
                    </a:ln>
                    <a:effectLst/>
                  </c15:spPr>
                  <c15:bubble3D val="0"/>
                </c15:categoryFilterException>
                <c15:categoryFilterException>
                  <c15:sqref>'Synthèse offre d''hébergements'!$E$70</c15:sqref>
                  <c15:spPr xmlns:c15="http://schemas.microsoft.com/office/drawing/2012/chart">
                    <a:solidFill>
                      <a:srgbClr val="43A39C"/>
                    </a:solidFill>
                    <a:ln w="19050">
                      <a:solidFill>
                        <a:schemeClr val="lt1"/>
                      </a:solidFill>
                    </a:ln>
                    <a:effectLst/>
                  </c15:spPr>
                  <c15:bubble3D val="0"/>
                  <c15:dLbl>
                    <c:idx val="2"/>
                    <c:layout>
                      <c:manualLayout>
                        <c:x val="0"/>
                        <c:y val="6.3685750104471375E-2"/>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1-A1B6-4FC7-A519-941ADC133C44}"/>
                      </c:ext>
                    </c:extLst>
                  </c15:dLbl>
                </c15:categoryFilterException>
              </c15:categoryFilterExceptions>
            </c:ext>
            <c:ext xmlns:c16="http://schemas.microsoft.com/office/drawing/2014/chart" uri="{C3380CC4-5D6E-409C-BE32-E72D297353CC}">
              <c16:uniqueId val="{0000000C-D85A-443B-A890-F208B56F9720}"/>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0" i="0" u="none" strike="noStrike" kern="1200" spc="0" baseline="0">
                <a:solidFill>
                  <a:srgbClr val="6EC3BD"/>
                </a:solidFill>
                <a:latin typeface="Myriad Pro" panose="020B0503030403020204" pitchFamily="34" charset="0"/>
                <a:ea typeface="+mn-ea"/>
                <a:cs typeface="+mn-cs"/>
              </a:defRPr>
            </a:pPr>
            <a:r>
              <a:rPr lang="en-US" sz="1100" b="1" i="0" u="none" strike="noStrike" kern="1200" spc="0" baseline="0">
                <a:solidFill>
                  <a:srgbClr val="6EC3BD"/>
                </a:solidFill>
                <a:latin typeface="Myriad Pro" panose="020B0503030403020204" pitchFamily="34" charset="0"/>
                <a:ea typeface="+mn-ea"/>
                <a:cs typeface="+mn-cs"/>
              </a:rPr>
              <a:t>MEUBLES</a:t>
            </a:r>
          </a:p>
          <a:p>
            <a:pPr algn="ctr" rtl="0">
              <a:defRPr lang="en-US" sz="1100" b="0" i="0" u="none" strike="noStrike" kern="1200" spc="0" baseline="0">
                <a:solidFill>
                  <a:srgbClr val="6EC3BD"/>
                </a:solidFill>
                <a:latin typeface="Myriad Pro" panose="020B0503030403020204" pitchFamily="34" charset="0"/>
                <a:ea typeface="+mn-ea"/>
                <a:cs typeface="+mn-cs"/>
              </a:defRPr>
            </a:pPr>
            <a:r>
              <a:rPr lang="en-US" sz="1100" b="0" i="0" u="none" strike="noStrike" kern="1200" spc="0" baseline="0">
                <a:solidFill>
                  <a:srgbClr val="6EC3BD"/>
                </a:solidFill>
                <a:latin typeface="Myriad Pro" panose="020B0503030403020204" pitchFamily="34" charset="0"/>
                <a:ea typeface="+mn-ea"/>
                <a:cs typeface="+mn-cs"/>
              </a:rPr>
              <a:t>Part du nombre de lits par classement</a:t>
            </a:r>
          </a:p>
        </c:rich>
      </c:tx>
      <c:layout>
        <c:manualLayout>
          <c:xMode val="edge"/>
          <c:yMode val="edge"/>
          <c:x val="0.17238030303030299"/>
          <c:y val="2.2015873015873016E-3"/>
        </c:manualLayout>
      </c:layout>
      <c:overlay val="0"/>
      <c:spPr>
        <a:noFill/>
        <a:ln>
          <a:noFill/>
        </a:ln>
        <a:effectLst/>
      </c:spPr>
    </c:title>
    <c:autoTitleDeleted val="0"/>
    <c:plotArea>
      <c:layout>
        <c:manualLayout>
          <c:layoutTarget val="inner"/>
          <c:xMode val="edge"/>
          <c:yMode val="edge"/>
          <c:x val="0.26260959595959593"/>
          <c:y val="0.2843288758880067"/>
          <c:w val="0.45325959595959603"/>
          <c:h val="0.71226507936507943"/>
        </c:manualLayout>
      </c:layout>
      <c:pieChart>
        <c:varyColors val="1"/>
        <c:ser>
          <c:idx val="0"/>
          <c:order val="0"/>
          <c:tx>
            <c:strRef>
              <c:f>'Synthèse offre d''hébergements'!$F$63:$F$64</c:f>
              <c:strCache>
                <c:ptCount val="2"/>
                <c:pt idx="1">
                  <c:v>Meublés</c:v>
                </c:pt>
              </c:strCache>
            </c:strRef>
          </c:tx>
          <c:explosion val="1"/>
          <c:dPt>
            <c:idx val="0"/>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1-A3FC-4D45-A0CB-0B31A456BC8B}"/>
              </c:ext>
            </c:extLst>
          </c:dPt>
          <c:dPt>
            <c:idx val="1"/>
            <c:bubble3D val="0"/>
            <c:spPr>
              <a:solidFill>
                <a:srgbClr val="6EC3BD">
                  <a:alpha val="20000"/>
                </a:srgbClr>
              </a:solidFill>
              <a:ln w="19050">
                <a:solidFill>
                  <a:schemeClr val="lt1"/>
                </a:solidFill>
              </a:ln>
              <a:effectLst/>
            </c:spPr>
            <c:extLst>
              <c:ext xmlns:c16="http://schemas.microsoft.com/office/drawing/2014/chart" uri="{C3380CC4-5D6E-409C-BE32-E72D297353CC}">
                <c16:uniqueId val="{00000003-A3FC-4D45-A0CB-0B31A456BC8B}"/>
              </c:ext>
            </c:extLst>
          </c:dPt>
          <c:dPt>
            <c:idx val="2"/>
            <c:bubble3D val="0"/>
            <c:spPr>
              <a:solidFill>
                <a:srgbClr val="6EC3BD">
                  <a:alpha val="47843"/>
                </a:srgbClr>
              </a:solidFill>
              <a:ln w="19050">
                <a:solidFill>
                  <a:schemeClr val="lt1"/>
                </a:solidFill>
              </a:ln>
              <a:effectLst/>
            </c:spPr>
            <c:extLst>
              <c:ext xmlns:c16="http://schemas.microsoft.com/office/drawing/2014/chart" uri="{C3380CC4-5D6E-409C-BE32-E72D297353CC}">
                <c16:uniqueId val="{00000005-A3FC-4D45-A0CB-0B31A456BC8B}"/>
              </c:ext>
            </c:extLst>
          </c:dPt>
          <c:dPt>
            <c:idx val="3"/>
            <c:bubble3D val="0"/>
            <c:spPr>
              <a:solidFill>
                <a:srgbClr val="6EC3BD">
                  <a:alpha val="69804"/>
                </a:srgbClr>
              </a:solidFill>
              <a:ln w="19050">
                <a:solidFill>
                  <a:schemeClr val="lt1"/>
                </a:solidFill>
              </a:ln>
              <a:effectLst/>
            </c:spPr>
            <c:extLst>
              <c:ext xmlns:c16="http://schemas.microsoft.com/office/drawing/2014/chart" uri="{C3380CC4-5D6E-409C-BE32-E72D297353CC}">
                <c16:uniqueId val="{00000007-A3FC-4D45-A0CB-0B31A456BC8B}"/>
              </c:ext>
            </c:extLst>
          </c:dPt>
          <c:dPt>
            <c:idx val="4"/>
            <c:bubble3D val="0"/>
            <c:spPr>
              <a:solidFill>
                <a:srgbClr val="6EC3BD"/>
              </a:solidFill>
              <a:ln w="19050">
                <a:solidFill>
                  <a:schemeClr val="lt1"/>
                </a:solidFill>
              </a:ln>
              <a:effectLst/>
            </c:spPr>
            <c:extLst>
              <c:ext xmlns:c16="http://schemas.microsoft.com/office/drawing/2014/chart" uri="{C3380CC4-5D6E-409C-BE32-E72D297353CC}">
                <c16:uniqueId val="{00000009-A3FC-4D45-A0CB-0B31A456BC8B}"/>
              </c:ext>
            </c:extLst>
          </c:dPt>
          <c:dPt>
            <c:idx val="5"/>
            <c:bubble3D val="0"/>
            <c:spPr>
              <a:solidFill>
                <a:srgbClr val="43A39C"/>
              </a:solidFill>
              <a:ln w="19050">
                <a:solidFill>
                  <a:schemeClr val="lt1"/>
                </a:solidFill>
              </a:ln>
              <a:effectLst/>
            </c:spPr>
            <c:extLst>
              <c:ext xmlns:c16="http://schemas.microsoft.com/office/drawing/2014/chart" uri="{C3380CC4-5D6E-409C-BE32-E72D297353CC}">
                <c16:uniqueId val="{0000000B-A3FC-4D45-A0CB-0B31A456BC8B}"/>
              </c:ext>
            </c:extLst>
          </c:dPt>
          <c:dLbls>
            <c:dLbl>
              <c:idx val="0"/>
              <c:layout>
                <c:manualLayout>
                  <c:x val="-9.3291101894014489E-2"/>
                  <c:y val="0.1277684622852413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3FC-4D45-A0CB-0B31A456BC8B}"/>
                </c:ext>
              </c:extLst>
            </c:dLbl>
            <c:dLbl>
              <c:idx val="1"/>
              <c:layout>
                <c:manualLayout>
                  <c:x val="7.781725484196772E-2"/>
                  <c:y val="-6.415674373230886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3FC-4D45-A0CB-0B31A456BC8B}"/>
                </c:ext>
              </c:extLst>
            </c:dLbl>
            <c:dLbl>
              <c:idx val="2"/>
              <c:layout>
                <c:manualLayout>
                  <c:x val="-0.16252878787878799"/>
                  <c:y val="-0.1333994985374008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3FC-4D45-A0CB-0B31A456BC8B}"/>
                </c:ext>
              </c:extLst>
            </c:dLbl>
            <c:dLbl>
              <c:idx val="3"/>
              <c:layout>
                <c:manualLayout>
                  <c:x val="-1.4424242424242483E-2"/>
                  <c:y val="4.303928123694097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3FC-4D45-A0CB-0B31A456BC8B}"/>
                </c:ext>
              </c:extLst>
            </c:dLbl>
            <c:dLbl>
              <c:idx val="4"/>
              <c:layout>
                <c:manualLayout>
                  <c:x val="8.6590909090909093E-2"/>
                  <c:y val="0.1645215211032177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3FC-4D45-A0CB-0B31A456BC8B}"/>
                </c:ext>
              </c:extLst>
            </c:dLbl>
            <c:dLbl>
              <c:idx val="5"/>
              <c:layout>
                <c:manualLayout>
                  <c:x val="9.6212121212121797E-3"/>
                  <c:y val="5.3071458420392813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A3FC-4D45-A0CB-0B31A456BC8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yriad Pro" panose="020B0503030403020204" pitchFamily="34" charset="0"/>
                    <a:ea typeface="+mn-ea"/>
                    <a:cs typeface="+mn-cs"/>
                  </a:defRPr>
                </a:pPr>
                <a:endParaRPr lang="fr-FR"/>
              </a:p>
            </c:txPr>
            <c:dLblPos val="ct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d''hébergements'!$B$69,'Synthèse offre d''hébergements'!$B$71,'Synthèse offre d''hébergements'!$B$73,'Synthèse offre d''hébergements'!$B$75)</c:f>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d''hébergements'!$F$65:$F$76</c15:sqref>
                  </c15:fullRef>
                </c:ext>
              </c:extLst>
              <c:f>('Synthèse offre d''hébergements'!$F$65,'Synthèse offre d''hébergements'!$F$67,'Synthèse offre d''hébergements'!$F$69,'Synthèse offre d''hébergements'!$F$71,'Synthèse offre d''hébergements'!$F$73,'Synthèse offre d''hébergements'!$F$75)</c:f>
              <c:numCache>
                <c:formatCode>#,##0</c:formatCode>
                <c:ptCount val="6"/>
                <c:pt idx="0">
                  <c:v>2709</c:v>
                </c:pt>
                <c:pt idx="1">
                  <c:v>3957</c:v>
                </c:pt>
                <c:pt idx="2">
                  <c:v>15038</c:v>
                </c:pt>
                <c:pt idx="3">
                  <c:v>20421</c:v>
                </c:pt>
                <c:pt idx="4">
                  <c:v>5565</c:v>
                </c:pt>
                <c:pt idx="5">
                  <c:v>488</c:v>
                </c:pt>
              </c:numCache>
            </c:numRef>
          </c:val>
          <c:extLst xmlns:c15="http://schemas.microsoft.com/office/drawing/2012/chart">
            <c:ext xmlns:c15="http://schemas.microsoft.com/office/drawing/2012/chart" uri="{02D57815-91ED-43cb-92C2-25804820EDAC}">
              <c15:categoryFilterExceptions>
                <c15:categoryFilterException>
                  <c15:sqref>'Synthèse offre d''hébergements'!$F$70</c15:sqref>
                  <c15:spPr xmlns:c15="http://schemas.microsoft.com/office/drawing/2012/chart">
                    <a:solidFill>
                      <a:schemeClr val="accent6"/>
                    </a:solidFill>
                    <a:ln w="19050">
                      <a:solidFill>
                        <a:schemeClr val="lt1"/>
                      </a:solidFill>
                    </a:ln>
                    <a:effectLst/>
                  </c15:spPr>
                  <c15:bubble3D val="0"/>
                  <c15:dLbl>
                    <c:idx val="2"/>
                    <c:delete val="1"/>
                    <c:extLst>
                      <c:ext uri="{CE6537A1-D6FC-4f65-9D91-7224C49458BB}"/>
                      <c:ext xmlns:c16="http://schemas.microsoft.com/office/drawing/2014/chart" uri="{C3380CC4-5D6E-409C-BE32-E72D297353CC}">
                        <c16:uniqueId val="{0000000D-F9EA-4FF0-AE43-D95A0A8C884E}"/>
                      </c:ext>
                    </c:extLst>
                  </c15:dLbl>
                </c15:categoryFilterException>
                <c15:categoryFilterException>
                  <c15:sqref>'Synthèse offre d''hébergements'!$F$72</c15:sqref>
                  <c15:spPr xmlns:c15="http://schemas.microsoft.com/office/drawing/2012/chart">
                    <a:solidFill>
                      <a:schemeClr val="accent2">
                        <a:lumMod val="60000"/>
                      </a:schemeClr>
                    </a:solidFill>
                    <a:ln w="19050">
                      <a:solidFill>
                        <a:schemeClr val="lt1"/>
                      </a:solidFill>
                    </a:ln>
                    <a:effectLst/>
                  </c15:spPr>
                  <c15:bubble3D val="0"/>
                  <c15:dLbl>
                    <c:idx val="3"/>
                    <c:layout>
                      <c:manualLayout>
                        <c:x val="2.9652777777777778E-2"/>
                        <c:y val="4.8632936507936507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Myriad Pro" panose="020B0503030403020204" pitchFamily="34" charset="0"/>
                            <a:ea typeface="+mn-ea"/>
                            <a:cs typeface="+mn-cs"/>
                          </a:defRPr>
                        </a:pPr>
                        <a:endParaRPr lang="fr-FR"/>
                      </a:p>
                    </c:txPr>
                    <c:dLblPos val="bestFit"/>
                    <c:showLegendKey val="0"/>
                    <c:showVal val="0"/>
                    <c:showCatName val="1"/>
                    <c:showSerName val="0"/>
                    <c:showPercent val="1"/>
                    <c:showBubbleSize val="0"/>
                    <c:separator>
</c:separator>
                    <c:extLst>
                      <c:ext uri="{CE6537A1-D6FC-4f65-9D91-7224C49458BB}">
                        <c15:layout>
                          <c:manualLayout>
                            <c:w val="0.23135808080808085"/>
                            <c:h val="0.16436944444444446"/>
                          </c:manualLayout>
                        </c15:layout>
                      </c:ext>
                      <c:ext xmlns:c16="http://schemas.microsoft.com/office/drawing/2014/chart" uri="{C3380CC4-5D6E-409C-BE32-E72D297353CC}">
                        <c16:uniqueId val="{0000000F-F9EA-4FF0-AE43-D95A0A8C884E}"/>
                      </c:ext>
                    </c:extLst>
                  </c15:dLbl>
                </c15:categoryFilterException>
              </c15:categoryFilterExceptions>
            </c:ext>
            <c:ext xmlns:c16="http://schemas.microsoft.com/office/drawing/2014/chart" uri="{C3380CC4-5D6E-409C-BE32-E72D297353CC}">
              <c16:uniqueId val="{0000000C-A3FC-4D45-A0CB-0B31A456BC8B}"/>
            </c:ext>
          </c:extLst>
        </c:ser>
        <c:dLbls>
          <c:showLegendKey val="0"/>
          <c:showVal val="0"/>
          <c:showCatName val="0"/>
          <c:showSerName val="0"/>
          <c:showPercent val="0"/>
          <c:showBubbleSize val="0"/>
          <c:showLeaderLines val="0"/>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rgbClr val="6EC3BD"/>
                </a:solidFill>
                <a:latin typeface="Myriad Pro" panose="020B0503030403020204" pitchFamily="34" charset="0"/>
              </a:rPr>
              <a:t>aaaaaaaaaaaaaaaa</a:t>
            </a: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Les Charentes</a:t>
            </a:r>
            <a:r>
              <a:rPr lang="fr-FR" sz="1100" b="1" baseline="0">
                <a:solidFill>
                  <a:srgbClr val="6EC3BD"/>
                </a:solidFill>
                <a:latin typeface="Myriad Pro" panose="020B0503030403020204" pitchFamily="34" charset="0"/>
              </a:rPr>
              <a:t>aaaaaaaaaaaaaaaaaa</a:t>
            </a:r>
            <a:r>
              <a:rPr lang="fr-FR" sz="1100" b="1" baseline="0">
                <a:solidFill>
                  <a:schemeClr val="bg1"/>
                </a:solidFill>
                <a:latin typeface="Myriad Pro" panose="020B0503030403020204" pitchFamily="34" charset="0"/>
              </a:rPr>
              <a:t>       </a:t>
            </a:r>
          </a:p>
        </c:rich>
      </c:tx>
      <c:overlay val="0"/>
      <c:spPr>
        <a:solidFill>
          <a:srgbClr val="6EC3BD"/>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1"/>
          <c:order val="1"/>
          <c:tx>
            <c:strRef>
              <c:f>'Campings - Nuitées'!$B$25:$B$25</c:f>
              <c:strCache>
                <c:ptCount val="1"/>
                <c:pt idx="0">
                  <c:v>Nuitées totales</c:v>
                </c:pt>
              </c:strCache>
            </c:strRef>
          </c:tx>
          <c:spPr>
            <a:ln w="28575" cap="rnd">
              <a:solidFill>
                <a:srgbClr val="6EC3BD"/>
              </a:solidFill>
              <a:round/>
            </a:ln>
            <a:effectLst/>
          </c:spPr>
          <c:marker>
            <c:symbol val="circle"/>
            <c:size val="8"/>
            <c:spPr>
              <a:solidFill>
                <a:schemeClr val="bg1"/>
              </a:solidFill>
              <a:ln w="9525">
                <a:solidFill>
                  <a:srgbClr val="6EC3BD"/>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A8-455B-99EF-0D7FA50D5ADF}"/>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D3-4192-98E8-3BF7DA703E83}"/>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D3-4192-98E8-3BF7DA703E8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EC3BD"/>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Nuitées'!$C$24:$I$24</c:f>
              <c:numCache>
                <c:formatCode>General</c:formatCode>
                <c:ptCount val="7"/>
                <c:pt idx="0">
                  <c:v>2016</c:v>
                </c:pt>
                <c:pt idx="1">
                  <c:v>2017</c:v>
                </c:pt>
                <c:pt idx="2">
                  <c:v>2018</c:v>
                </c:pt>
                <c:pt idx="3">
                  <c:v>2019</c:v>
                </c:pt>
                <c:pt idx="4">
                  <c:v>2020</c:v>
                </c:pt>
                <c:pt idx="5">
                  <c:v>2021</c:v>
                </c:pt>
                <c:pt idx="6">
                  <c:v>2022</c:v>
                </c:pt>
              </c:numCache>
            </c:numRef>
          </c:cat>
          <c:val>
            <c:numRef>
              <c:f>'Campings - Nuitées'!$C$25:$I$25</c:f>
              <c:numCache>
                <c:formatCode>#,##0</c:formatCode>
                <c:ptCount val="7"/>
                <c:pt idx="0">
                  <c:v>6953281</c:v>
                </c:pt>
                <c:pt idx="1">
                  <c:v>7080424</c:v>
                </c:pt>
                <c:pt idx="2">
                  <c:v>7116004</c:v>
                </c:pt>
                <c:pt idx="3">
                  <c:v>7450899.5875949999</c:v>
                </c:pt>
                <c:pt idx="4">
                  <c:v>0</c:v>
                </c:pt>
                <c:pt idx="5">
                  <c:v>0</c:v>
                </c:pt>
                <c:pt idx="6">
                  <c:v>8205771.1333089899</c:v>
                </c:pt>
              </c:numCache>
            </c:numRef>
          </c:val>
          <c:smooth val="0"/>
          <c:extLst>
            <c:ext xmlns:c16="http://schemas.microsoft.com/office/drawing/2014/chart" uri="{C3380CC4-5D6E-409C-BE32-E72D297353CC}">
              <c16:uniqueId val="{00000004-FFA8-455B-99EF-0D7FA50D5ADF}"/>
            </c:ext>
          </c:extLst>
        </c:ser>
        <c:ser>
          <c:idx val="3"/>
          <c:order val="3"/>
          <c:tx>
            <c:strRef>
              <c:f>'Campings - Nuitées'!$B$26:$B$26</c:f>
              <c:strCache>
                <c:ptCount val="1"/>
                <c:pt idx="0">
                  <c:v>Nuitées françaises</c:v>
                </c:pt>
              </c:strCache>
            </c:strRef>
          </c:tx>
          <c:spPr>
            <a:ln w="28575" cap="rnd">
              <a:solidFill>
                <a:srgbClr val="9DD7D3"/>
              </a:solidFill>
              <a:round/>
            </a:ln>
            <a:effectLst/>
          </c:spPr>
          <c:marker>
            <c:symbol val="circle"/>
            <c:size val="8"/>
            <c:spPr>
              <a:solidFill>
                <a:schemeClr val="bg1"/>
              </a:solidFill>
              <a:ln w="9525">
                <a:solidFill>
                  <a:srgbClr val="9DD7D3"/>
                </a:solid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A8-455B-99EF-0D7FA50D5ADF}"/>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A8-455B-99EF-0D7FA50D5ADF}"/>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A8-455B-99EF-0D7FA50D5AD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9DD7D3"/>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Nuitées'!$C$24:$I$24</c:f>
              <c:numCache>
                <c:formatCode>General</c:formatCode>
                <c:ptCount val="7"/>
                <c:pt idx="0">
                  <c:v>2016</c:v>
                </c:pt>
                <c:pt idx="1">
                  <c:v>2017</c:v>
                </c:pt>
                <c:pt idx="2">
                  <c:v>2018</c:v>
                </c:pt>
                <c:pt idx="3">
                  <c:v>2019</c:v>
                </c:pt>
                <c:pt idx="4">
                  <c:v>2020</c:v>
                </c:pt>
                <c:pt idx="5">
                  <c:v>2021</c:v>
                </c:pt>
                <c:pt idx="6">
                  <c:v>2022</c:v>
                </c:pt>
              </c:numCache>
            </c:numRef>
          </c:cat>
          <c:val>
            <c:numRef>
              <c:f>'Campings - Nuitées'!$C$26:$I$26</c:f>
              <c:numCache>
                <c:formatCode>#,##0</c:formatCode>
                <c:ptCount val="7"/>
                <c:pt idx="0">
                  <c:v>5777665</c:v>
                </c:pt>
                <c:pt idx="1">
                  <c:v>5930899</c:v>
                </c:pt>
                <c:pt idx="2">
                  <c:v>5803804</c:v>
                </c:pt>
                <c:pt idx="3">
                  <c:v>6052233.8289939994</c:v>
                </c:pt>
                <c:pt idx="4">
                  <c:v>0</c:v>
                </c:pt>
                <c:pt idx="5">
                  <c:v>0</c:v>
                </c:pt>
                <c:pt idx="6">
                  <c:v>6801681.6538979905</c:v>
                </c:pt>
              </c:numCache>
            </c:numRef>
          </c:val>
          <c:smooth val="0"/>
          <c:extLst>
            <c:ext xmlns:c16="http://schemas.microsoft.com/office/drawing/2014/chart" uri="{C3380CC4-5D6E-409C-BE32-E72D297353CC}">
              <c16:uniqueId val="{00000009-FFA8-455B-99EF-0D7FA50D5ADF}"/>
            </c:ext>
          </c:extLst>
        </c:ser>
        <c:ser>
          <c:idx val="5"/>
          <c:order val="5"/>
          <c:tx>
            <c:strRef>
              <c:f>'Campings - Nuitées'!$B$27:$B$27</c:f>
              <c:strCache>
                <c:ptCount val="1"/>
                <c:pt idx="0">
                  <c:v>Nuitées étrangères</c:v>
                </c:pt>
              </c:strCache>
            </c:strRef>
          </c:tx>
          <c:spPr>
            <a:ln w="28575" cap="rnd">
              <a:solidFill>
                <a:schemeClr val="accent1"/>
              </a:solidFill>
              <a:round/>
            </a:ln>
            <a:effectLst/>
          </c:spPr>
          <c:marker>
            <c:symbol val="circle"/>
            <c:size val="9"/>
            <c:spPr>
              <a:solidFill>
                <a:schemeClr val="bg1"/>
              </a:solidFill>
              <a:ln w="9525">
                <a:solidFill>
                  <a:schemeClr val="accent1"/>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A8-455B-99EF-0D7FA50D5ADF}"/>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A8-455B-99EF-0D7FA50D5ADF}"/>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A8-455B-99EF-0D7FA50D5AD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1"/>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Nuitées'!$C$24:$I$24</c:f>
              <c:numCache>
                <c:formatCode>General</c:formatCode>
                <c:ptCount val="7"/>
                <c:pt idx="0">
                  <c:v>2016</c:v>
                </c:pt>
                <c:pt idx="1">
                  <c:v>2017</c:v>
                </c:pt>
                <c:pt idx="2">
                  <c:v>2018</c:v>
                </c:pt>
                <c:pt idx="3">
                  <c:v>2019</c:v>
                </c:pt>
                <c:pt idx="4">
                  <c:v>2020</c:v>
                </c:pt>
                <c:pt idx="5">
                  <c:v>2021</c:v>
                </c:pt>
                <c:pt idx="6">
                  <c:v>2022</c:v>
                </c:pt>
              </c:numCache>
            </c:numRef>
          </c:cat>
          <c:val>
            <c:numRef>
              <c:f>'Campings - Nuitées'!$C$27:$I$27</c:f>
              <c:numCache>
                <c:formatCode>#,##0</c:formatCode>
                <c:ptCount val="7"/>
                <c:pt idx="0">
                  <c:v>1175616</c:v>
                </c:pt>
                <c:pt idx="1">
                  <c:v>1149524</c:v>
                </c:pt>
                <c:pt idx="2">
                  <c:v>1312200</c:v>
                </c:pt>
                <c:pt idx="3">
                  <c:v>1398665.758592</c:v>
                </c:pt>
                <c:pt idx="4">
                  <c:v>0</c:v>
                </c:pt>
                <c:pt idx="5">
                  <c:v>0</c:v>
                </c:pt>
                <c:pt idx="6">
                  <c:v>1404089.4794329999</c:v>
                </c:pt>
              </c:numCache>
            </c:numRef>
          </c:val>
          <c:smooth val="0"/>
          <c:extLst>
            <c:ext xmlns:c16="http://schemas.microsoft.com/office/drawing/2014/chart" uri="{C3380CC4-5D6E-409C-BE32-E72D297353CC}">
              <c16:uniqueId val="{0000000E-FFA8-455B-99EF-0D7FA50D5ADF}"/>
            </c:ext>
          </c:extLst>
        </c:ser>
        <c:dLbls>
          <c:showLegendKey val="0"/>
          <c:showVal val="0"/>
          <c:showCatName val="0"/>
          <c:showSerName val="0"/>
          <c:showPercent val="0"/>
          <c:showBubbleSize val="0"/>
        </c:dLbls>
        <c:marker val="1"/>
        <c:smooth val="0"/>
        <c:axId val="1532412240"/>
        <c:axId val="1532414416"/>
        <c:extLst>
          <c:ext xmlns:c15="http://schemas.microsoft.com/office/drawing/2012/chart" uri="{02D57815-91ED-43cb-92C2-25804820EDAC}">
            <c15:filteredLineSeries>
              <c15:ser>
                <c:idx val="0"/>
                <c:order val="0"/>
                <c:tx>
                  <c:strRef>
                    <c:extLst>
                      <c:ext uri="{02D57815-91ED-43cb-92C2-25804820EDAC}">
                        <c15:formulaRef>
                          <c15:sqref>'Campings - Nuitées'!#REF!</c15:sqref>
                        </c15:formulaRef>
                      </c:ext>
                    </c:extLst>
                    <c:strCache>
                      <c:ptCount val="1"/>
                      <c:pt idx="0">
                        <c:v>#REF!</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'Campings - Nuitées'!$C$24:$I$24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'Campings - Nuitées'!#REF!</c15:sqref>
                        </c15:formulaRef>
                      </c:ext>
                    </c:extLst>
                    <c:numCache>
                      <c:formatCode>General</c:formatCode>
                      <c:ptCount val="1"/>
                      <c:pt idx="0">
                        <c:v>1</c:v>
                      </c:pt>
                    </c:numCache>
                  </c:numRef>
                </c:val>
                <c:smooth val="0"/>
                <c:extLst>
                  <c:ext xmlns:c16="http://schemas.microsoft.com/office/drawing/2014/chart" uri="{C3380CC4-5D6E-409C-BE32-E72D297353CC}">
                    <c16:uniqueId val="{0000000F-FFA8-455B-99EF-0D7FA50D5AD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'Campings - Nuitées'!#REF!</c15:sqref>
                        </c15:formulaRef>
                      </c:ext>
                    </c:extLst>
                    <c:strCache>
                      <c:ptCount val="1"/>
                      <c:pt idx="0">
                        <c:v>#REF!</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'Campings - Nuitées'!$C$24:$I$24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10-FFA8-455B-99EF-0D7FA50D5AD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'Campings - Nuitées'!#REF!</c15:sqref>
                        </c15:formulaRef>
                      </c:ext>
                    </c:extLst>
                    <c:strCache>
                      <c:ptCount val="1"/>
                      <c:pt idx="0">
                        <c:v>#REF!</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'Campings - Nuitées'!$C$24:$I$24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11-FFA8-455B-99EF-0D7FA50D5ADF}"/>
                  </c:ext>
                </c:extLst>
              </c15:ser>
            </c15:filteredLineSeries>
          </c:ext>
        </c:extLst>
      </c:lineChart>
      <c:catAx>
        <c:axId val="153241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2414416"/>
        <c:crosses val="autoZero"/>
        <c:auto val="1"/>
        <c:lblAlgn val="ctr"/>
        <c:lblOffset val="100"/>
        <c:noMultiLvlLbl val="0"/>
      </c:catAx>
      <c:valAx>
        <c:axId val="1532414416"/>
        <c:scaling>
          <c:orientation val="minMax"/>
        </c:scaling>
        <c:delete val="1"/>
        <c:axPos val="l"/>
        <c:numFmt formatCode="#,##0" sourceLinked="1"/>
        <c:majorTickMark val="out"/>
        <c:minorTickMark val="none"/>
        <c:tickLblPos val="nextTo"/>
        <c:crossAx val="1532412240"/>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1</xdr:row>
      <xdr:rowOff>10583</xdr:rowOff>
    </xdr:from>
    <xdr:to>
      <xdr:col>4</xdr:col>
      <xdr:colOff>428081</xdr:colOff>
      <xdr:row>4</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1666"/>
          <a:ext cx="2194379" cy="878417"/>
        </a:xfrm>
        <a:prstGeom prst="rect">
          <a:avLst/>
        </a:prstGeom>
      </xdr:spPr>
    </xdr:pic>
    <xdr:clientData/>
  </xdr:twoCellAnchor>
  <xdr:twoCellAnchor>
    <xdr:from>
      <xdr:col>13</xdr:col>
      <xdr:colOff>444499</xdr:colOff>
      <xdr:row>0</xdr:row>
      <xdr:rowOff>137583</xdr:rowOff>
    </xdr:from>
    <xdr:to>
      <xdr:col>14</xdr:col>
      <xdr:colOff>751417</xdr:colOff>
      <xdr:row>4</xdr:row>
      <xdr:rowOff>52916</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9715499" y="137583"/>
          <a:ext cx="1079501" cy="1005416"/>
        </a:xfrm>
        <a:prstGeom prst="rect">
          <a:avLst/>
        </a:prstGeom>
        <a:solidFill>
          <a:srgbClr val="6EC3BD"/>
        </a:solidFill>
        <a:ln w="9525" cmpd="sng">
          <a:solidFill>
            <a:srgbClr val="00B2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FR" sz="1200">
            <a:solidFill>
              <a:schemeClr val="bg1"/>
            </a:solidFill>
            <a:latin typeface="Myriad Pro" panose="020B0503030403020204" pitchFamily="34" charset="0"/>
          </a:endParaRPr>
        </a:p>
        <a:p>
          <a:pPr algn="ctr"/>
          <a:r>
            <a:rPr lang="fr-FR" sz="2000">
              <a:solidFill>
                <a:schemeClr val="bg1"/>
              </a:solidFill>
              <a:latin typeface="Myriad Pro" panose="020B0503030403020204" pitchFamily="34" charset="0"/>
            </a:rPr>
            <a:t>2023</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95</xdr:row>
      <xdr:rowOff>0</xdr:rowOff>
    </xdr:from>
    <xdr:to>
      <xdr:col>9</xdr:col>
      <xdr:colOff>609996</xdr:colOff>
      <xdr:row>102</xdr:row>
      <xdr:rowOff>7802</xdr:rowOff>
    </xdr:to>
    <xdr:pic>
      <xdr:nvPicPr>
        <xdr:cNvPr id="3" name="Image 2">
          <a:extLst>
            <a:ext uri="{FF2B5EF4-FFF2-40B4-BE49-F238E27FC236}">
              <a16:creationId xmlns:a16="http://schemas.microsoft.com/office/drawing/2014/main" id="{D9865441-34DD-2F1D-F03A-8CABCC3BD2CE}"/>
            </a:ext>
          </a:extLst>
        </xdr:cNvPr>
        <xdr:cNvPicPr>
          <a:picLocks noChangeAspect="1"/>
        </xdr:cNvPicPr>
      </xdr:nvPicPr>
      <xdr:blipFill>
        <a:blip xmlns:r="http://schemas.openxmlformats.org/officeDocument/2006/relationships" r:embed="rId1"/>
        <a:stretch>
          <a:fillRect/>
        </a:stretch>
      </xdr:blipFill>
      <xdr:spPr>
        <a:xfrm>
          <a:off x="5924550" y="19050000"/>
          <a:ext cx="4572396" cy="2103302"/>
        </a:xfrm>
        <a:prstGeom prst="rect">
          <a:avLst/>
        </a:prstGeom>
      </xdr:spPr>
    </xdr:pic>
    <xdr:clientData/>
  </xdr:twoCellAnchor>
  <xdr:twoCellAnchor editAs="oneCell">
    <xdr:from>
      <xdr:col>5</xdr:col>
      <xdr:colOff>0</xdr:colOff>
      <xdr:row>34</xdr:row>
      <xdr:rowOff>0</xdr:rowOff>
    </xdr:from>
    <xdr:to>
      <xdr:col>9</xdr:col>
      <xdr:colOff>585610</xdr:colOff>
      <xdr:row>44</xdr:row>
      <xdr:rowOff>3213</xdr:rowOff>
    </xdr:to>
    <xdr:pic>
      <xdr:nvPicPr>
        <xdr:cNvPr id="4" name="Image 3">
          <a:extLst>
            <a:ext uri="{FF2B5EF4-FFF2-40B4-BE49-F238E27FC236}">
              <a16:creationId xmlns:a16="http://schemas.microsoft.com/office/drawing/2014/main" id="{150AFB04-76B1-73A6-365D-DCD42694C27B}"/>
            </a:ext>
          </a:extLst>
        </xdr:cNvPr>
        <xdr:cNvPicPr>
          <a:picLocks noChangeAspect="1"/>
        </xdr:cNvPicPr>
      </xdr:nvPicPr>
      <xdr:blipFill>
        <a:blip xmlns:r="http://schemas.openxmlformats.org/officeDocument/2006/relationships" r:embed="rId2"/>
        <a:stretch>
          <a:fillRect/>
        </a:stretch>
      </xdr:blipFill>
      <xdr:spPr>
        <a:xfrm>
          <a:off x="5924550" y="7019925"/>
          <a:ext cx="4548010" cy="19082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793750</xdr:colOff>
      <xdr:row>17</xdr:row>
      <xdr:rowOff>0</xdr:rowOff>
    </xdr:from>
    <xdr:to>
      <xdr:col>3</xdr:col>
      <xdr:colOff>1030698</xdr:colOff>
      <xdr:row>29</xdr:row>
      <xdr:rowOff>147657</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317625" y="3270250"/>
          <a:ext cx="3999323" cy="2420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77</xdr:row>
      <xdr:rowOff>16932</xdr:rowOff>
    </xdr:from>
    <xdr:to>
      <xdr:col>4</xdr:col>
      <xdr:colOff>268533</xdr:colOff>
      <xdr:row>90</xdr:row>
      <xdr:rowOff>81599</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794810</xdr:colOff>
      <xdr:row>77</xdr:row>
      <xdr:rowOff>50799</xdr:rowOff>
    </xdr:from>
    <xdr:to>
      <xdr:col>8</xdr:col>
      <xdr:colOff>690810</xdr:colOff>
      <xdr:row>90</xdr:row>
      <xdr:rowOff>115466</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718457</xdr:colOff>
      <xdr:row>77</xdr:row>
      <xdr:rowOff>3630</xdr:rowOff>
    </xdr:from>
    <xdr:to>
      <xdr:col>13</xdr:col>
      <xdr:colOff>699123</xdr:colOff>
      <xdr:row>90</xdr:row>
      <xdr:rowOff>68297</xdr:rowOff>
    </xdr:to>
    <xdr:graphicFrame macro="">
      <xdr:nvGraphicFramePr>
        <xdr:cNvPr id="8" name="Graphique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204107</xdr:colOff>
      <xdr:row>30</xdr:row>
      <xdr:rowOff>54429</xdr:rowOff>
    </xdr:from>
    <xdr:to>
      <xdr:col>5</xdr:col>
      <xdr:colOff>429729</xdr:colOff>
      <xdr:row>44</xdr:row>
      <xdr:rowOff>130867</xdr:rowOff>
    </xdr:to>
    <xdr:pic>
      <xdr:nvPicPr>
        <xdr:cNvPr id="3" name="Image 2">
          <a:extLst>
            <a:ext uri="{FF2B5EF4-FFF2-40B4-BE49-F238E27FC236}">
              <a16:creationId xmlns:a16="http://schemas.microsoft.com/office/drawing/2014/main" id="{16BEF74E-F0C0-B960-1B15-8CBBD55BCA72}"/>
            </a:ext>
          </a:extLst>
        </xdr:cNvPr>
        <xdr:cNvPicPr>
          <a:picLocks noChangeAspect="1"/>
        </xdr:cNvPicPr>
      </xdr:nvPicPr>
      <xdr:blipFill>
        <a:blip xmlns:r="http://schemas.openxmlformats.org/officeDocument/2006/relationships" r:embed="rId4"/>
        <a:stretch>
          <a:fillRect/>
        </a:stretch>
      </xdr:blipFill>
      <xdr:spPr>
        <a:xfrm>
          <a:off x="571500" y="6762750"/>
          <a:ext cx="4566300" cy="2743438"/>
        </a:xfrm>
        <a:prstGeom prst="rect">
          <a:avLst/>
        </a:prstGeom>
      </xdr:spPr>
    </xdr:pic>
    <xdr:clientData/>
  </xdr:twoCellAnchor>
  <xdr:twoCellAnchor editAs="oneCell">
    <xdr:from>
      <xdr:col>5</xdr:col>
      <xdr:colOff>748393</xdr:colOff>
      <xdr:row>30</xdr:row>
      <xdr:rowOff>122465</xdr:rowOff>
    </xdr:from>
    <xdr:to>
      <xdr:col>10</xdr:col>
      <xdr:colOff>598714</xdr:colOff>
      <xdr:row>44</xdr:row>
      <xdr:rowOff>54430</xdr:rowOff>
    </xdr:to>
    <xdr:pic>
      <xdr:nvPicPr>
        <xdr:cNvPr id="5" name="Image 4">
          <a:extLst>
            <a:ext uri="{FF2B5EF4-FFF2-40B4-BE49-F238E27FC236}">
              <a16:creationId xmlns:a16="http://schemas.microsoft.com/office/drawing/2014/main" id="{67588532-1196-C5FD-10AF-BBD7A785F5C0}"/>
            </a:ext>
          </a:extLst>
        </xdr:cNvPr>
        <xdr:cNvPicPr>
          <a:picLocks noChangeAspect="1"/>
        </xdr:cNvPicPr>
      </xdr:nvPicPr>
      <xdr:blipFill>
        <a:blip xmlns:r="http://schemas.openxmlformats.org/officeDocument/2006/relationships" r:embed="rId5"/>
        <a:stretch>
          <a:fillRect/>
        </a:stretch>
      </xdr:blipFill>
      <xdr:spPr>
        <a:xfrm>
          <a:off x="5456464" y="6640286"/>
          <a:ext cx="4014107" cy="2408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5</xdr:col>
      <xdr:colOff>304800</xdr:colOff>
      <xdr:row>26</xdr:row>
      <xdr:rowOff>118110</xdr:rowOff>
    </xdr:to>
    <xdr:sp macro="" textlink="">
      <xdr:nvSpPr>
        <xdr:cNvPr id="3074" name="AutoShape 2" descr="RÃ©sultat de recherche d'images pour &quot;Petites CitÃ©s de CaractÃ¨re&quot;">
          <a:extLst>
            <a:ext uri="{FF2B5EF4-FFF2-40B4-BE49-F238E27FC236}">
              <a16:creationId xmlns:a16="http://schemas.microsoft.com/office/drawing/2014/main" id="{00000000-0008-0000-0500-0000020C0000}"/>
            </a:ext>
          </a:extLst>
        </xdr:cNvPr>
        <xdr:cNvSpPr>
          <a:spLocks noChangeAspect="1" noChangeArrowheads="1"/>
        </xdr:cNvSpPr>
      </xdr:nvSpPr>
      <xdr:spPr bwMode="auto">
        <a:xfrm>
          <a:off x="649986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22</xdr:row>
      <xdr:rowOff>0</xdr:rowOff>
    </xdr:from>
    <xdr:to>
      <xdr:col>13</xdr:col>
      <xdr:colOff>304800</xdr:colOff>
      <xdr:row>22</xdr:row>
      <xdr:rowOff>299085</xdr:rowOff>
    </xdr:to>
    <xdr:sp macro="" textlink="">
      <xdr:nvSpPr>
        <xdr:cNvPr id="3076" name="AutoShape 4" descr="RÃ©sultat de recherche d'images pour &quot;Plus Beaux DÃ©tours de France&quot;">
          <a:extLst>
            <a:ext uri="{FF2B5EF4-FFF2-40B4-BE49-F238E27FC236}">
              <a16:creationId xmlns:a16="http://schemas.microsoft.com/office/drawing/2014/main" id="{00000000-0008-0000-0500-0000040C0000}"/>
            </a:ext>
          </a:extLst>
        </xdr:cNvPr>
        <xdr:cNvSpPr>
          <a:spLocks noChangeAspect="1" noChangeArrowheads="1"/>
        </xdr:cNvSpPr>
      </xdr:nvSpPr>
      <xdr:spPr bwMode="auto">
        <a:xfrm>
          <a:off x="12763500" y="339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166037</xdr:colOff>
      <xdr:row>9</xdr:row>
      <xdr:rowOff>23769</xdr:rowOff>
    </xdr:from>
    <xdr:to>
      <xdr:col>2</xdr:col>
      <xdr:colOff>1634186</xdr:colOff>
      <xdr:row>14</xdr:row>
      <xdr:rowOff>79574</xdr:rowOff>
    </xdr:to>
    <xdr:pic>
      <xdr:nvPicPr>
        <xdr:cNvPr id="21" name="Image 20" descr="RÃ©sultat de recherche d'images pour &quot;label tourisme handicap&quot;">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9637" y="1700169"/>
          <a:ext cx="1464339" cy="10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1075347</xdr:colOff>
      <xdr:row>8</xdr:row>
      <xdr:rowOff>35609</xdr:rowOff>
    </xdr:from>
    <xdr:to>
      <xdr:col>12</xdr:col>
      <xdr:colOff>4339</xdr:colOff>
      <xdr:row>14</xdr:row>
      <xdr:rowOff>149306</xdr:rowOff>
    </xdr:to>
    <xdr:pic>
      <xdr:nvPicPr>
        <xdr:cNvPr id="23" name="Image 22" descr="RÃ©sultat de recherche d'images pour &quot;label accueil vÃ©lo&quot;">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81347" y="1559609"/>
          <a:ext cx="947157" cy="1277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633813</xdr:colOff>
      <xdr:row>8</xdr:row>
      <xdr:rowOff>100343</xdr:rowOff>
    </xdr:from>
    <xdr:to>
      <xdr:col>5</xdr:col>
      <xdr:colOff>3552</xdr:colOff>
      <xdr:row>14</xdr:row>
      <xdr:rowOff>105629</xdr:rowOff>
    </xdr:to>
    <xdr:pic>
      <xdr:nvPicPr>
        <xdr:cNvPr id="24" name="Image 23" descr="RÃ©sultat de recherche d'images pour &quot;label qualitÃ© tourisme&quot;">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05963" y="1595768"/>
          <a:ext cx="1151866" cy="114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15</xdr:row>
      <xdr:rowOff>23812</xdr:rowOff>
    </xdr:from>
    <xdr:to>
      <xdr:col>6</xdr:col>
      <xdr:colOff>124466</xdr:colOff>
      <xdr:row>29</xdr:row>
      <xdr:rowOff>161215</xdr:rowOff>
    </xdr:to>
    <xdr:pic>
      <xdr:nvPicPr>
        <xdr:cNvPr id="2" name="Image 1">
          <a:extLst>
            <a:ext uri="{FF2B5EF4-FFF2-40B4-BE49-F238E27FC236}">
              <a16:creationId xmlns:a16="http://schemas.microsoft.com/office/drawing/2014/main" id="{D3BB6FA2-CAD8-1446-666D-6587603C7766}"/>
            </a:ext>
          </a:extLst>
        </xdr:cNvPr>
        <xdr:cNvPicPr>
          <a:picLocks noChangeAspect="1"/>
        </xdr:cNvPicPr>
      </xdr:nvPicPr>
      <xdr:blipFill>
        <a:blip xmlns:r="http://schemas.openxmlformats.org/officeDocument/2006/relationships" r:embed="rId1"/>
        <a:stretch>
          <a:fillRect/>
        </a:stretch>
      </xdr:blipFill>
      <xdr:spPr>
        <a:xfrm>
          <a:off x="952500" y="2952750"/>
          <a:ext cx="6303810" cy="28044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1015364</xdr:colOff>
      <xdr:row>28</xdr:row>
      <xdr:rowOff>79059</xdr:rowOff>
    </xdr:from>
    <xdr:to>
      <xdr:col>8</xdr:col>
      <xdr:colOff>64769</xdr:colOff>
      <xdr:row>44</xdr:row>
      <xdr:rowOff>79059</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1047750</xdr:colOff>
      <xdr:row>28</xdr:row>
      <xdr:rowOff>47625</xdr:rowOff>
    </xdr:from>
    <xdr:to>
      <xdr:col>8</xdr:col>
      <xdr:colOff>232218</xdr:colOff>
      <xdr:row>43</xdr:row>
      <xdr:rowOff>112897</xdr:rowOff>
    </xdr:to>
    <xdr:pic>
      <xdr:nvPicPr>
        <xdr:cNvPr id="4" name="Image 3">
          <a:extLst>
            <a:ext uri="{FF2B5EF4-FFF2-40B4-BE49-F238E27FC236}">
              <a16:creationId xmlns:a16="http://schemas.microsoft.com/office/drawing/2014/main" id="{4987AE62-6CB4-4DB7-99A9-E574D43CF858}"/>
            </a:ext>
          </a:extLst>
        </xdr:cNvPr>
        <xdr:cNvPicPr>
          <a:picLocks noChangeAspect="1"/>
        </xdr:cNvPicPr>
      </xdr:nvPicPr>
      <xdr:blipFill>
        <a:blip xmlns:r="http://schemas.openxmlformats.org/officeDocument/2006/relationships" r:embed="rId2"/>
        <a:stretch>
          <a:fillRect/>
        </a:stretch>
      </xdr:blipFill>
      <xdr:spPr>
        <a:xfrm>
          <a:off x="1809750" y="6596063"/>
          <a:ext cx="7066406" cy="2922772"/>
        </a:xfrm>
        <a:prstGeom prst="rect">
          <a:avLst/>
        </a:prstGeom>
      </xdr:spPr>
    </xdr:pic>
    <xdr:clientData/>
  </xdr:twoCellAnchor>
  <xdr:twoCellAnchor editAs="oneCell">
    <xdr:from>
      <xdr:col>4</xdr:col>
      <xdr:colOff>571501</xdr:colOff>
      <xdr:row>68</xdr:row>
      <xdr:rowOff>95250</xdr:rowOff>
    </xdr:from>
    <xdr:to>
      <xdr:col>10</xdr:col>
      <xdr:colOff>314254</xdr:colOff>
      <xdr:row>77</xdr:row>
      <xdr:rowOff>331705</xdr:rowOff>
    </xdr:to>
    <xdr:pic>
      <xdr:nvPicPr>
        <xdr:cNvPr id="5" name="Image 4">
          <a:extLst>
            <a:ext uri="{FF2B5EF4-FFF2-40B4-BE49-F238E27FC236}">
              <a16:creationId xmlns:a16="http://schemas.microsoft.com/office/drawing/2014/main" id="{FF389C0E-893D-0094-3678-A37C9B478516}"/>
            </a:ext>
          </a:extLst>
        </xdr:cNvPr>
        <xdr:cNvPicPr>
          <a:picLocks noChangeAspect="1"/>
        </xdr:cNvPicPr>
      </xdr:nvPicPr>
      <xdr:blipFill>
        <a:blip xmlns:r="http://schemas.openxmlformats.org/officeDocument/2006/relationships" r:embed="rId3"/>
        <a:stretch>
          <a:fillRect/>
        </a:stretch>
      </xdr:blipFill>
      <xdr:spPr>
        <a:xfrm>
          <a:off x="5155407" y="14537531"/>
          <a:ext cx="5767316" cy="2712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462642</xdr:colOff>
      <xdr:row>28</xdr:row>
      <xdr:rowOff>81643</xdr:rowOff>
    </xdr:from>
    <xdr:to>
      <xdr:col>14</xdr:col>
      <xdr:colOff>155843</xdr:colOff>
      <xdr:row>38</xdr:row>
      <xdr:rowOff>88281</xdr:rowOff>
    </xdr:to>
    <xdr:pic>
      <xdr:nvPicPr>
        <xdr:cNvPr id="3" name="Image 2">
          <a:extLst>
            <a:ext uri="{FF2B5EF4-FFF2-40B4-BE49-F238E27FC236}">
              <a16:creationId xmlns:a16="http://schemas.microsoft.com/office/drawing/2014/main" id="{8E15AB8A-8F3E-4405-92D1-3050788150C8}"/>
            </a:ext>
          </a:extLst>
        </xdr:cNvPr>
        <xdr:cNvPicPr>
          <a:picLocks noChangeAspect="1"/>
        </xdr:cNvPicPr>
      </xdr:nvPicPr>
      <xdr:blipFill>
        <a:blip xmlns:r="http://schemas.openxmlformats.org/officeDocument/2006/relationships" r:embed="rId1"/>
        <a:stretch>
          <a:fillRect/>
        </a:stretch>
      </xdr:blipFill>
      <xdr:spPr>
        <a:xfrm>
          <a:off x="11157856" y="5946322"/>
          <a:ext cx="3571237" cy="1911638"/>
        </a:xfrm>
        <a:prstGeom prst="rect">
          <a:avLst/>
        </a:prstGeom>
      </xdr:spPr>
    </xdr:pic>
    <xdr:clientData/>
  </xdr:twoCellAnchor>
  <xdr:twoCellAnchor editAs="oneCell">
    <xdr:from>
      <xdr:col>5</xdr:col>
      <xdr:colOff>0</xdr:colOff>
      <xdr:row>46</xdr:row>
      <xdr:rowOff>0</xdr:rowOff>
    </xdr:from>
    <xdr:to>
      <xdr:col>8</xdr:col>
      <xdr:colOff>691093</xdr:colOff>
      <xdr:row>54</xdr:row>
      <xdr:rowOff>24584</xdr:rowOff>
    </xdr:to>
    <xdr:pic>
      <xdr:nvPicPr>
        <xdr:cNvPr id="4" name="Image 3">
          <a:extLst>
            <a:ext uri="{FF2B5EF4-FFF2-40B4-BE49-F238E27FC236}">
              <a16:creationId xmlns:a16="http://schemas.microsoft.com/office/drawing/2014/main" id="{846E2563-BB44-AB0A-937A-E5AC2A49EB47}"/>
            </a:ext>
          </a:extLst>
        </xdr:cNvPr>
        <xdr:cNvPicPr>
          <a:picLocks noChangeAspect="1"/>
        </xdr:cNvPicPr>
      </xdr:nvPicPr>
      <xdr:blipFill>
        <a:blip xmlns:r="http://schemas.openxmlformats.org/officeDocument/2006/relationships" r:embed="rId2"/>
        <a:stretch>
          <a:fillRect/>
        </a:stretch>
      </xdr:blipFill>
      <xdr:spPr>
        <a:xfrm>
          <a:off x="6068786" y="9919607"/>
          <a:ext cx="4541914" cy="23105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31</xdr:row>
      <xdr:rowOff>0</xdr:rowOff>
    </xdr:from>
    <xdr:to>
      <xdr:col>9</xdr:col>
      <xdr:colOff>612718</xdr:colOff>
      <xdr:row>39</xdr:row>
      <xdr:rowOff>73356</xdr:rowOff>
    </xdr:to>
    <xdr:pic>
      <xdr:nvPicPr>
        <xdr:cNvPr id="4" name="Image 3">
          <a:extLst>
            <a:ext uri="{FF2B5EF4-FFF2-40B4-BE49-F238E27FC236}">
              <a16:creationId xmlns:a16="http://schemas.microsoft.com/office/drawing/2014/main" id="{FCF1B32D-09CF-00E3-C8D7-C18B5BC95A4C}"/>
            </a:ext>
          </a:extLst>
        </xdr:cNvPr>
        <xdr:cNvPicPr>
          <a:picLocks noChangeAspect="1"/>
        </xdr:cNvPicPr>
      </xdr:nvPicPr>
      <xdr:blipFill>
        <a:blip xmlns:r="http://schemas.openxmlformats.org/officeDocument/2006/relationships" r:embed="rId1"/>
        <a:stretch>
          <a:fillRect/>
        </a:stretch>
      </xdr:blipFill>
      <xdr:spPr>
        <a:xfrm>
          <a:off x="5402036" y="5973536"/>
          <a:ext cx="4572396" cy="23593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631658</xdr:colOff>
      <xdr:row>28</xdr:row>
      <xdr:rowOff>60157</xdr:rowOff>
    </xdr:from>
    <xdr:to>
      <xdr:col>8</xdr:col>
      <xdr:colOff>388987</xdr:colOff>
      <xdr:row>42</xdr:row>
      <xdr:rowOff>109942</xdr:rowOff>
    </xdr:to>
    <xdr:pic>
      <xdr:nvPicPr>
        <xdr:cNvPr id="4" name="Image 3">
          <a:extLst>
            <a:ext uri="{FF2B5EF4-FFF2-40B4-BE49-F238E27FC236}">
              <a16:creationId xmlns:a16="http://schemas.microsoft.com/office/drawing/2014/main" id="{E257D65A-81C5-4BA4-AF64-3046199C4BAC}"/>
            </a:ext>
          </a:extLst>
        </xdr:cNvPr>
        <xdr:cNvPicPr>
          <a:picLocks noChangeAspect="1"/>
        </xdr:cNvPicPr>
      </xdr:nvPicPr>
      <xdr:blipFill>
        <a:blip xmlns:r="http://schemas.openxmlformats.org/officeDocument/2006/relationships" r:embed="rId1"/>
        <a:stretch>
          <a:fillRect/>
        </a:stretch>
      </xdr:blipFill>
      <xdr:spPr>
        <a:xfrm>
          <a:off x="3027947" y="5664868"/>
          <a:ext cx="7236961" cy="2867179"/>
        </a:xfrm>
        <a:prstGeom prst="rect">
          <a:avLst/>
        </a:prstGeom>
      </xdr:spPr>
    </xdr:pic>
    <xdr:clientData/>
  </xdr:twoCellAnchor>
  <xdr:twoCellAnchor editAs="oneCell">
    <xdr:from>
      <xdr:col>4</xdr:col>
      <xdr:colOff>1002632</xdr:colOff>
      <xdr:row>78</xdr:row>
      <xdr:rowOff>210553</xdr:rowOff>
    </xdr:from>
    <xdr:to>
      <xdr:col>10</xdr:col>
      <xdr:colOff>443343</xdr:colOff>
      <xdr:row>89</xdr:row>
      <xdr:rowOff>90435</xdr:rowOff>
    </xdr:to>
    <xdr:pic>
      <xdr:nvPicPr>
        <xdr:cNvPr id="6" name="Image 5">
          <a:extLst>
            <a:ext uri="{FF2B5EF4-FFF2-40B4-BE49-F238E27FC236}">
              <a16:creationId xmlns:a16="http://schemas.microsoft.com/office/drawing/2014/main" id="{BF4BE8F0-166C-73E6-5407-F46B0D7713FC}"/>
            </a:ext>
          </a:extLst>
        </xdr:cNvPr>
        <xdr:cNvPicPr>
          <a:picLocks noChangeAspect="1"/>
        </xdr:cNvPicPr>
      </xdr:nvPicPr>
      <xdr:blipFill>
        <a:blip xmlns:r="http://schemas.openxmlformats.org/officeDocument/2006/relationships" r:embed="rId2"/>
        <a:stretch>
          <a:fillRect/>
        </a:stretch>
      </xdr:blipFill>
      <xdr:spPr>
        <a:xfrm>
          <a:off x="6517106" y="15570869"/>
          <a:ext cx="5767316" cy="22861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361950</xdr:colOff>
      <xdr:row>29</xdr:row>
      <xdr:rowOff>9525</xdr:rowOff>
    </xdr:from>
    <xdr:to>
      <xdr:col>17</xdr:col>
      <xdr:colOff>49786</xdr:colOff>
      <xdr:row>42</xdr:row>
      <xdr:rowOff>16340</xdr:rowOff>
    </xdr:to>
    <xdr:pic>
      <xdr:nvPicPr>
        <xdr:cNvPr id="2" name="Image 1">
          <a:extLst>
            <a:ext uri="{FF2B5EF4-FFF2-40B4-BE49-F238E27FC236}">
              <a16:creationId xmlns:a16="http://schemas.microsoft.com/office/drawing/2014/main" id="{08C2EC2C-3960-4C2C-B069-706B68184900}"/>
            </a:ext>
          </a:extLst>
        </xdr:cNvPr>
        <xdr:cNvPicPr>
          <a:picLocks noChangeAspect="1"/>
        </xdr:cNvPicPr>
      </xdr:nvPicPr>
      <xdr:blipFill>
        <a:blip xmlns:r="http://schemas.openxmlformats.org/officeDocument/2006/relationships" r:embed="rId1"/>
        <a:stretch>
          <a:fillRect/>
        </a:stretch>
      </xdr:blipFill>
      <xdr:spPr>
        <a:xfrm>
          <a:off x="10601325" y="6096000"/>
          <a:ext cx="5879086" cy="2483315"/>
        </a:xfrm>
        <a:prstGeom prst="rect">
          <a:avLst/>
        </a:prstGeom>
      </xdr:spPr>
    </xdr:pic>
    <xdr:clientData/>
  </xdr:twoCellAnchor>
  <xdr:twoCellAnchor editAs="oneCell">
    <xdr:from>
      <xdr:col>5</xdr:col>
      <xdr:colOff>0</xdr:colOff>
      <xdr:row>50</xdr:row>
      <xdr:rowOff>0</xdr:rowOff>
    </xdr:from>
    <xdr:to>
      <xdr:col>9</xdr:col>
      <xdr:colOff>750964</xdr:colOff>
      <xdr:row>56</xdr:row>
      <xdr:rowOff>65713</xdr:rowOff>
    </xdr:to>
    <xdr:pic>
      <xdr:nvPicPr>
        <xdr:cNvPr id="3" name="Image 2">
          <a:extLst>
            <a:ext uri="{FF2B5EF4-FFF2-40B4-BE49-F238E27FC236}">
              <a16:creationId xmlns:a16="http://schemas.microsoft.com/office/drawing/2014/main" id="{6A4D82D9-DD41-7BAC-776C-3FC6CCE34E36}"/>
            </a:ext>
          </a:extLst>
        </xdr:cNvPr>
        <xdr:cNvPicPr>
          <a:picLocks noChangeAspect="1"/>
        </xdr:cNvPicPr>
      </xdr:nvPicPr>
      <xdr:blipFill>
        <a:blip xmlns:r="http://schemas.openxmlformats.org/officeDocument/2006/relationships" r:embed="rId2"/>
        <a:stretch>
          <a:fillRect/>
        </a:stretch>
      </xdr:blipFill>
      <xdr:spPr>
        <a:xfrm>
          <a:off x="6448425" y="10458450"/>
          <a:ext cx="4541914" cy="20850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22"/>
  <sheetViews>
    <sheetView showGridLines="0" zoomScale="92" zoomScaleNormal="92" zoomScaleSheetLayoutView="117" workbookViewId="0">
      <selection activeCell="B3" sqref="B3:L4"/>
    </sheetView>
  </sheetViews>
  <sheetFormatPr baseColWidth="10" defaultColWidth="11.5703125" defaultRowHeight="14.25"/>
  <cols>
    <col min="1" max="1" width="8.42578125" style="3" customWidth="1"/>
    <col min="2" max="11" width="11.5703125" style="3"/>
    <col min="12" max="12" width="14.7109375" style="3" customWidth="1"/>
    <col min="13" max="16384" width="11.5703125" style="3"/>
  </cols>
  <sheetData>
    <row r="3" spans="1:12" ht="13.9" customHeight="1">
      <c r="A3" s="236"/>
      <c r="B3" s="384" t="s">
        <v>253</v>
      </c>
      <c r="C3" s="384"/>
      <c r="D3" s="384"/>
      <c r="E3" s="384"/>
      <c r="F3" s="384"/>
      <c r="G3" s="384"/>
      <c r="H3" s="384"/>
      <c r="I3" s="384"/>
      <c r="J3" s="384"/>
      <c r="K3" s="384"/>
      <c r="L3" s="384"/>
    </row>
    <row r="4" spans="1:12" ht="14.45" customHeight="1">
      <c r="A4" s="9"/>
      <c r="B4" s="384"/>
      <c r="C4" s="384"/>
      <c r="D4" s="384"/>
      <c r="E4" s="384"/>
      <c r="F4" s="384"/>
      <c r="G4" s="384"/>
      <c r="H4" s="384"/>
      <c r="I4" s="384"/>
      <c r="J4" s="384"/>
      <c r="K4" s="384"/>
      <c r="L4" s="384"/>
    </row>
    <row r="5" spans="1:12" ht="14.45" customHeight="1">
      <c r="A5" s="9"/>
      <c r="B5" s="18"/>
      <c r="C5" s="18"/>
      <c r="D5" s="18"/>
      <c r="E5" s="18"/>
      <c r="F5" s="18"/>
      <c r="G5" s="18"/>
      <c r="H5" s="18"/>
      <c r="I5" s="18"/>
      <c r="J5" s="18"/>
      <c r="K5" s="18"/>
      <c r="L5" s="18"/>
    </row>
    <row r="6" spans="1:12" ht="22.9" customHeight="1">
      <c r="B6" s="385" t="s">
        <v>252</v>
      </c>
      <c r="C6" s="386"/>
      <c r="D6" s="386"/>
      <c r="E6" s="386"/>
      <c r="F6" s="386"/>
      <c r="G6" s="386"/>
      <c r="H6" s="386"/>
      <c r="I6" s="386"/>
      <c r="J6" s="386"/>
      <c r="K6" s="386"/>
      <c r="L6" s="387"/>
    </row>
    <row r="7" spans="1:12">
      <c r="A7" s="9"/>
      <c r="B7" s="388"/>
      <c r="C7" s="389"/>
      <c r="D7" s="389"/>
      <c r="E7" s="389"/>
      <c r="F7" s="389"/>
      <c r="G7" s="389"/>
      <c r="H7" s="389"/>
      <c r="I7" s="389"/>
      <c r="J7" s="389"/>
      <c r="K7" s="389"/>
      <c r="L7" s="390"/>
    </row>
    <row r="8" spans="1:12">
      <c r="B8" s="388"/>
      <c r="C8" s="389"/>
      <c r="D8" s="389"/>
      <c r="E8" s="389"/>
      <c r="F8" s="389"/>
      <c r="G8" s="389"/>
      <c r="H8" s="389"/>
      <c r="I8" s="389"/>
      <c r="J8" s="389"/>
      <c r="K8" s="389"/>
      <c r="L8" s="390"/>
    </row>
    <row r="9" spans="1:12">
      <c r="A9" s="9"/>
      <c r="B9" s="388"/>
      <c r="C9" s="389"/>
      <c r="D9" s="389"/>
      <c r="E9" s="389"/>
      <c r="F9" s="389"/>
      <c r="G9" s="389"/>
      <c r="H9" s="389"/>
      <c r="I9" s="389"/>
      <c r="J9" s="389"/>
      <c r="K9" s="389"/>
      <c r="L9" s="390"/>
    </row>
    <row r="10" spans="1:12">
      <c r="A10" s="237"/>
      <c r="B10" s="388"/>
      <c r="C10" s="389"/>
      <c r="D10" s="389"/>
      <c r="E10" s="389"/>
      <c r="F10" s="389"/>
      <c r="G10" s="389"/>
      <c r="H10" s="389"/>
      <c r="I10" s="389"/>
      <c r="J10" s="389"/>
      <c r="K10" s="389"/>
      <c r="L10" s="390"/>
    </row>
    <row r="11" spans="1:12">
      <c r="A11" s="9"/>
      <c r="B11" s="388"/>
      <c r="C11" s="389"/>
      <c r="D11" s="389"/>
      <c r="E11" s="389"/>
      <c r="F11" s="389"/>
      <c r="G11" s="389"/>
      <c r="H11" s="389"/>
      <c r="I11" s="389"/>
      <c r="J11" s="389"/>
      <c r="K11" s="389"/>
      <c r="L11" s="390"/>
    </row>
    <row r="12" spans="1:12">
      <c r="A12" s="238"/>
      <c r="B12" s="388"/>
      <c r="C12" s="389"/>
      <c r="D12" s="389"/>
      <c r="E12" s="389"/>
      <c r="F12" s="389"/>
      <c r="G12" s="389"/>
      <c r="H12" s="389"/>
      <c r="I12" s="389"/>
      <c r="J12" s="389"/>
      <c r="K12" s="389"/>
      <c r="L12" s="390"/>
    </row>
    <row r="13" spans="1:12">
      <c r="A13" s="9"/>
      <c r="B13" s="388"/>
      <c r="C13" s="389"/>
      <c r="D13" s="389"/>
      <c r="E13" s="389"/>
      <c r="F13" s="389"/>
      <c r="G13" s="389"/>
      <c r="H13" s="389"/>
      <c r="I13" s="389"/>
      <c r="J13" s="389"/>
      <c r="K13" s="389"/>
      <c r="L13" s="390"/>
    </row>
    <row r="14" spans="1:12">
      <c r="A14" s="237"/>
      <c r="B14" s="388"/>
      <c r="C14" s="389"/>
      <c r="D14" s="389"/>
      <c r="E14" s="389"/>
      <c r="F14" s="389"/>
      <c r="G14" s="389"/>
      <c r="H14" s="389"/>
      <c r="I14" s="389"/>
      <c r="J14" s="389"/>
      <c r="K14" s="389"/>
      <c r="L14" s="390"/>
    </row>
    <row r="15" spans="1:12">
      <c r="B15" s="388"/>
      <c r="C15" s="389"/>
      <c r="D15" s="389"/>
      <c r="E15" s="389"/>
      <c r="F15" s="389"/>
      <c r="G15" s="389"/>
      <c r="H15" s="389"/>
      <c r="I15" s="389"/>
      <c r="J15" s="389"/>
      <c r="K15" s="389"/>
      <c r="L15" s="390"/>
    </row>
    <row r="16" spans="1:12">
      <c r="B16" s="388"/>
      <c r="C16" s="389"/>
      <c r="D16" s="389"/>
      <c r="E16" s="389"/>
      <c r="F16" s="389"/>
      <c r="G16" s="389"/>
      <c r="H16" s="389"/>
      <c r="I16" s="389"/>
      <c r="J16" s="389"/>
      <c r="K16" s="389"/>
      <c r="L16" s="390"/>
    </row>
    <row r="17" spans="2:12">
      <c r="B17" s="388"/>
      <c r="C17" s="389"/>
      <c r="D17" s="389"/>
      <c r="E17" s="389"/>
      <c r="F17" s="389"/>
      <c r="G17" s="389"/>
      <c r="H17" s="389"/>
      <c r="I17" s="389"/>
      <c r="J17" s="389"/>
      <c r="K17" s="389"/>
      <c r="L17" s="390"/>
    </row>
    <row r="18" spans="2:12">
      <c r="B18" s="388"/>
      <c r="C18" s="389"/>
      <c r="D18" s="389"/>
      <c r="E18" s="389"/>
      <c r="F18" s="389"/>
      <c r="G18" s="389"/>
      <c r="H18" s="389"/>
      <c r="I18" s="389"/>
      <c r="J18" s="389"/>
      <c r="K18" s="389"/>
      <c r="L18" s="390"/>
    </row>
    <row r="19" spans="2:12">
      <c r="B19" s="388"/>
      <c r="C19" s="389"/>
      <c r="D19" s="389"/>
      <c r="E19" s="389"/>
      <c r="F19" s="389"/>
      <c r="G19" s="389"/>
      <c r="H19" s="389"/>
      <c r="I19" s="389"/>
      <c r="J19" s="389"/>
      <c r="K19" s="389"/>
      <c r="L19" s="390"/>
    </row>
    <row r="20" spans="2:12">
      <c r="B20" s="388"/>
      <c r="C20" s="389"/>
      <c r="D20" s="389"/>
      <c r="E20" s="389"/>
      <c r="F20" s="389"/>
      <c r="G20" s="389"/>
      <c r="H20" s="389"/>
      <c r="I20" s="389"/>
      <c r="J20" s="389"/>
      <c r="K20" s="389"/>
      <c r="L20" s="390"/>
    </row>
    <row r="21" spans="2:12" ht="13.9" customHeight="1">
      <c r="B21" s="388"/>
      <c r="C21" s="389"/>
      <c r="D21" s="389"/>
      <c r="E21" s="389"/>
      <c r="F21" s="389"/>
      <c r="G21" s="389"/>
      <c r="H21" s="389"/>
      <c r="I21" s="389"/>
      <c r="J21" s="389"/>
      <c r="K21" s="389"/>
      <c r="L21" s="390"/>
    </row>
    <row r="22" spans="2:12" ht="13.9" customHeight="1">
      <c r="B22" s="391"/>
      <c r="C22" s="392"/>
      <c r="D22" s="392"/>
      <c r="E22" s="392"/>
      <c r="F22" s="392"/>
      <c r="G22" s="392"/>
      <c r="H22" s="392"/>
      <c r="I22" s="392"/>
      <c r="J22" s="392"/>
      <c r="K22" s="392"/>
      <c r="L22" s="393"/>
    </row>
  </sheetData>
  <mergeCells count="2">
    <mergeCell ref="B3:L4"/>
    <mergeCell ref="B6:L22"/>
  </mergeCell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188"/>
    <pageSetUpPr fitToPage="1"/>
  </sheetPr>
  <dimension ref="A2:N85"/>
  <sheetViews>
    <sheetView showGridLines="0" zoomScale="80" zoomScaleNormal="80" workbookViewId="0">
      <selection activeCell="C18" sqref="C18:C19"/>
    </sheetView>
  </sheetViews>
  <sheetFormatPr baseColWidth="10" defaultColWidth="11.42578125" defaultRowHeight="14.25"/>
  <cols>
    <col min="1" max="1" width="11.42578125" style="3"/>
    <col min="2" max="2" width="20.42578125" style="3" customWidth="1"/>
    <col min="3" max="3" width="17.7109375" style="3" customWidth="1"/>
    <col min="4" max="4" width="19.28515625" style="3" bestFit="1" customWidth="1"/>
    <col min="5" max="5" width="14.5703125" style="3" bestFit="1" customWidth="1"/>
    <col min="6" max="6" width="14.85546875" style="3" bestFit="1" customWidth="1"/>
    <col min="7" max="7" width="16.5703125" style="3" customWidth="1"/>
    <col min="8" max="8" width="14.85546875" style="3" bestFit="1" customWidth="1"/>
    <col min="9" max="9" width="14.5703125" style="3" bestFit="1" customWidth="1"/>
    <col min="10" max="10" width="14.85546875" style="3" bestFit="1" customWidth="1"/>
    <col min="11" max="11" width="14.85546875" style="3" customWidth="1"/>
    <col min="12" max="12" width="17.140625" style="3" customWidth="1"/>
    <col min="13" max="13" width="14.85546875" style="3" customWidth="1"/>
    <col min="14" max="16384" width="11.42578125" style="3"/>
  </cols>
  <sheetData>
    <row r="2" spans="2:14">
      <c r="B2" s="478" t="s">
        <v>157</v>
      </c>
      <c r="C2" s="478"/>
      <c r="D2" s="478"/>
      <c r="E2" s="478"/>
      <c r="F2" s="478"/>
      <c r="G2" s="478"/>
      <c r="H2" s="478"/>
      <c r="I2" s="478"/>
      <c r="J2" s="478"/>
      <c r="K2" s="478"/>
      <c r="L2" s="478"/>
      <c r="M2" s="478"/>
    </row>
    <row r="3" spans="2:14">
      <c r="B3" s="478"/>
      <c r="C3" s="478"/>
      <c r="D3" s="478"/>
      <c r="E3" s="478"/>
      <c r="F3" s="478"/>
      <c r="G3" s="478"/>
      <c r="H3" s="478"/>
      <c r="I3" s="478"/>
      <c r="J3" s="478"/>
      <c r="K3" s="478"/>
      <c r="L3" s="478"/>
      <c r="M3" s="478"/>
    </row>
    <row r="4" spans="2:14">
      <c r="B4" s="478"/>
      <c r="C4" s="478"/>
      <c r="D4" s="478"/>
      <c r="E4" s="478"/>
      <c r="F4" s="478"/>
      <c r="G4" s="478"/>
      <c r="H4" s="478"/>
      <c r="I4" s="478"/>
      <c r="J4" s="478"/>
      <c r="K4" s="478"/>
      <c r="L4" s="478"/>
      <c r="M4" s="478"/>
    </row>
    <row r="5" spans="2:14">
      <c r="B5" s="483" t="s">
        <v>422</v>
      </c>
      <c r="C5" s="483"/>
      <c r="D5" s="483"/>
      <c r="E5" s="483"/>
      <c r="F5" s="483"/>
      <c r="G5" s="483"/>
      <c r="H5" s="483"/>
      <c r="I5" s="483"/>
      <c r="J5" s="483"/>
      <c r="K5" s="483"/>
      <c r="L5" s="483"/>
      <c r="M5" s="483"/>
      <c r="N5" s="483"/>
    </row>
    <row r="6" spans="2:14">
      <c r="B6" s="480"/>
      <c r="C6" s="480"/>
      <c r="D6" s="480"/>
      <c r="E6" s="480"/>
      <c r="F6" s="480"/>
      <c r="G6" s="480"/>
      <c r="H6" s="480"/>
      <c r="I6" s="480"/>
      <c r="J6" s="480"/>
      <c r="K6" s="480"/>
      <c r="L6" s="480"/>
      <c r="M6" s="480"/>
    </row>
    <row r="7" spans="2:14">
      <c r="B7" s="481"/>
      <c r="C7" s="481"/>
      <c r="D7" s="481"/>
      <c r="E7" s="481"/>
      <c r="F7" s="481"/>
      <c r="G7" s="481"/>
      <c r="H7" s="481"/>
      <c r="I7" s="481"/>
      <c r="J7" s="481"/>
      <c r="K7" s="481"/>
      <c r="L7" s="481"/>
      <c r="M7" s="481"/>
    </row>
    <row r="8" spans="2:14" ht="15" customHeight="1">
      <c r="B8" s="466" t="s">
        <v>409</v>
      </c>
      <c r="C8" s="467"/>
      <c r="D8" s="467"/>
      <c r="E8" s="467"/>
      <c r="F8" s="467"/>
      <c r="G8" s="467"/>
      <c r="H8" s="467"/>
      <c r="I8" s="467"/>
      <c r="J8" s="467"/>
      <c r="K8" s="467"/>
      <c r="L8" s="467"/>
      <c r="M8" s="468"/>
      <c r="N8" s="228"/>
    </row>
    <row r="9" spans="2:14">
      <c r="B9" s="469"/>
      <c r="C9" s="470"/>
      <c r="D9" s="470"/>
      <c r="E9" s="470"/>
      <c r="F9" s="470"/>
      <c r="G9" s="470"/>
      <c r="H9" s="470"/>
      <c r="I9" s="470"/>
      <c r="J9" s="470"/>
      <c r="K9" s="470"/>
      <c r="L9" s="470"/>
      <c r="M9" s="471"/>
      <c r="N9" s="228"/>
    </row>
    <row r="10" spans="2:14">
      <c r="B10" s="469"/>
      <c r="C10" s="470"/>
      <c r="D10" s="470"/>
      <c r="E10" s="470"/>
      <c r="F10" s="470"/>
      <c r="G10" s="470"/>
      <c r="H10" s="470"/>
      <c r="I10" s="470"/>
      <c r="J10" s="470"/>
      <c r="K10" s="470"/>
      <c r="L10" s="470"/>
      <c r="M10" s="471"/>
      <c r="N10" s="228"/>
    </row>
    <row r="11" spans="2:14">
      <c r="B11" s="469"/>
      <c r="C11" s="470"/>
      <c r="D11" s="470"/>
      <c r="E11" s="470"/>
      <c r="F11" s="470"/>
      <c r="G11" s="470"/>
      <c r="H11" s="470"/>
      <c r="I11" s="470"/>
      <c r="J11" s="470"/>
      <c r="K11" s="470"/>
      <c r="L11" s="470"/>
      <c r="M11" s="471"/>
      <c r="N11" s="228"/>
    </row>
    <row r="12" spans="2:14">
      <c r="B12" s="469"/>
      <c r="C12" s="470"/>
      <c r="D12" s="470"/>
      <c r="E12" s="470"/>
      <c r="F12" s="470"/>
      <c r="G12" s="470"/>
      <c r="H12" s="470"/>
      <c r="I12" s="470"/>
      <c r="J12" s="470"/>
      <c r="K12" s="470"/>
      <c r="L12" s="470"/>
      <c r="M12" s="471"/>
      <c r="N12" s="228"/>
    </row>
    <row r="13" spans="2:14">
      <c r="B13" s="472"/>
      <c r="C13" s="473"/>
      <c r="D13" s="473"/>
      <c r="E13" s="473"/>
      <c r="F13" s="473"/>
      <c r="G13" s="473"/>
      <c r="H13" s="473"/>
      <c r="I13" s="473"/>
      <c r="J13" s="473"/>
      <c r="K13" s="473"/>
      <c r="L13" s="473"/>
      <c r="M13" s="474"/>
      <c r="N13" s="228"/>
    </row>
    <row r="14" spans="2:14">
      <c r="B14" s="239" t="s">
        <v>268</v>
      </c>
      <c r="C14" s="209"/>
      <c r="D14" s="209"/>
      <c r="E14" s="209"/>
      <c r="F14" s="209"/>
      <c r="G14" s="209"/>
      <c r="H14" s="209"/>
      <c r="I14" s="209"/>
      <c r="J14" s="209"/>
      <c r="K14" s="209"/>
      <c r="L14" s="209"/>
      <c r="M14" s="209"/>
    </row>
    <row r="15" spans="2:14">
      <c r="B15" s="209"/>
      <c r="C15" s="209"/>
      <c r="D15" s="209"/>
      <c r="E15" s="209"/>
      <c r="F15" s="209"/>
      <c r="G15" s="209"/>
      <c r="H15" s="209"/>
      <c r="I15" s="209"/>
      <c r="J15" s="209"/>
      <c r="K15" s="209"/>
      <c r="L15" s="209"/>
      <c r="M15" s="209"/>
    </row>
    <row r="16" spans="2:14" ht="18">
      <c r="B16" s="479" t="s">
        <v>166</v>
      </c>
      <c r="C16" s="479"/>
      <c r="D16" s="479"/>
      <c r="E16" s="479"/>
      <c r="H16" s="268" t="s">
        <v>86</v>
      </c>
      <c r="I16" s="268"/>
      <c r="J16" s="482"/>
      <c r="K16" s="482"/>
    </row>
    <row r="17" spans="2:14">
      <c r="B17" s="311" t="s">
        <v>324</v>
      </c>
      <c r="C17" s="311"/>
      <c r="D17" s="311"/>
      <c r="E17" s="311"/>
      <c r="H17" s="273">
        <v>135708139</v>
      </c>
      <c r="I17" s="273" t="s">
        <v>375</v>
      </c>
      <c r="J17" s="273"/>
      <c r="K17" s="269"/>
    </row>
    <row r="18" spans="2:14" ht="24" customHeight="1">
      <c r="B18" s="312" t="s">
        <v>373</v>
      </c>
      <c r="C18" s="382">
        <v>0.42241486442898718</v>
      </c>
      <c r="D18" s="312"/>
      <c r="E18" s="213"/>
      <c r="H18" s="273" t="s">
        <v>373</v>
      </c>
      <c r="I18" s="374">
        <v>0.39500000000000002</v>
      </c>
      <c r="J18" s="273"/>
      <c r="K18" s="269"/>
    </row>
    <row r="19" spans="2:14">
      <c r="B19" s="312" t="s">
        <v>374</v>
      </c>
      <c r="C19" s="382">
        <v>0.17110999766170648</v>
      </c>
      <c r="D19" s="312"/>
      <c r="E19" s="213"/>
      <c r="H19" s="273" t="s">
        <v>374</v>
      </c>
      <c r="I19" s="374">
        <v>0.28399999999999997</v>
      </c>
      <c r="J19" s="273"/>
      <c r="K19" s="269"/>
    </row>
    <row r="20" spans="2:14">
      <c r="B20" s="20"/>
      <c r="C20" s="20"/>
      <c r="D20" s="20"/>
      <c r="E20" s="20"/>
      <c r="F20" s="20"/>
      <c r="G20" s="20"/>
      <c r="H20" s="20"/>
      <c r="I20" s="20"/>
      <c r="J20" s="20"/>
      <c r="K20" s="20"/>
      <c r="M20" s="20"/>
      <c r="N20" s="20"/>
    </row>
    <row r="21" spans="2:14">
      <c r="B21" s="20"/>
      <c r="C21" s="20"/>
      <c r="D21" s="20"/>
      <c r="E21" s="20"/>
      <c r="F21" s="20"/>
      <c r="G21" s="20"/>
      <c r="H21" s="20"/>
      <c r="I21" s="20"/>
      <c r="J21" s="20"/>
      <c r="K21" s="20"/>
      <c r="L21" s="20"/>
      <c r="M21" s="20"/>
      <c r="N21" s="20"/>
    </row>
    <row r="22" spans="2:14" ht="18">
      <c r="B22" s="66" t="s">
        <v>153</v>
      </c>
      <c r="C22" s="66"/>
      <c r="D22" s="66"/>
      <c r="E22" s="66"/>
      <c r="F22" s="66"/>
      <c r="G22" s="66"/>
      <c r="H22" s="66"/>
      <c r="I22" s="66"/>
      <c r="J22" s="66"/>
      <c r="K22" s="66"/>
      <c r="L22" s="66"/>
      <c r="M22" s="66"/>
      <c r="N22" s="66"/>
    </row>
    <row r="24" spans="2:14" ht="28.5">
      <c r="B24" s="11"/>
      <c r="C24" s="210">
        <v>2016</v>
      </c>
      <c r="D24" s="210">
        <v>2017</v>
      </c>
      <c r="E24" s="210">
        <v>2018</v>
      </c>
      <c r="F24" s="210">
        <v>2019</v>
      </c>
      <c r="G24" s="210">
        <v>2020</v>
      </c>
      <c r="H24" s="210">
        <v>2021</v>
      </c>
      <c r="I24" s="210">
        <v>2022</v>
      </c>
      <c r="J24" s="210" t="s">
        <v>376</v>
      </c>
    </row>
    <row r="25" spans="2:14" ht="35.450000000000003" customHeight="1">
      <c r="B25" s="208" t="s">
        <v>102</v>
      </c>
      <c r="C25" s="88">
        <v>6953281</v>
      </c>
      <c r="D25" s="88">
        <v>7080424</v>
      </c>
      <c r="E25" s="88">
        <v>7116004</v>
      </c>
      <c r="F25" s="88">
        <v>7450899.5875949999</v>
      </c>
      <c r="G25" s="88" t="s">
        <v>45</v>
      </c>
      <c r="H25" s="88" t="s">
        <v>45</v>
      </c>
      <c r="I25" s="88">
        <v>8205771.1333089899</v>
      </c>
      <c r="J25" s="89">
        <f>(I25-F25)/F25</f>
        <v>0.10131280617051602</v>
      </c>
      <c r="K25" s="229"/>
    </row>
    <row r="26" spans="2:14" ht="34.15" customHeight="1">
      <c r="B26" s="208" t="s">
        <v>103</v>
      </c>
      <c r="C26" s="88">
        <v>5777665</v>
      </c>
      <c r="D26" s="88">
        <v>5930899</v>
      </c>
      <c r="E26" s="88">
        <v>5803804</v>
      </c>
      <c r="F26" s="88">
        <v>6052233.8289939994</v>
      </c>
      <c r="G26" s="88" t="s">
        <v>45</v>
      </c>
      <c r="H26" s="88" t="s">
        <v>45</v>
      </c>
      <c r="I26" s="88">
        <v>6801681.6538979905</v>
      </c>
      <c r="J26" s="89">
        <f>(I26-F26)/F26</f>
        <v>0.12382995206062025</v>
      </c>
      <c r="K26" s="229"/>
    </row>
    <row r="27" spans="2:14" ht="39.6" customHeight="1">
      <c r="B27" s="208" t="s">
        <v>42</v>
      </c>
      <c r="C27" s="88">
        <v>1175616</v>
      </c>
      <c r="D27" s="88">
        <v>1149524</v>
      </c>
      <c r="E27" s="88">
        <v>1312200</v>
      </c>
      <c r="F27" s="88">
        <v>1398665.758592</v>
      </c>
      <c r="G27" s="88" t="s">
        <v>45</v>
      </c>
      <c r="H27" s="88" t="s">
        <v>45</v>
      </c>
      <c r="I27" s="88">
        <v>1404089.4794329999</v>
      </c>
      <c r="J27" s="89">
        <f>(I27-F27)/F27</f>
        <v>3.8777819558975788E-3</v>
      </c>
      <c r="K27" s="229"/>
    </row>
    <row r="28" spans="2:14">
      <c r="C28" s="63"/>
    </row>
    <row r="45" spans="2:8">
      <c r="G45" s="74"/>
    </row>
    <row r="47" spans="2:8">
      <c r="C47" s="458" t="s">
        <v>166</v>
      </c>
      <c r="D47" s="458"/>
      <c r="E47" s="458"/>
      <c r="F47" s="458"/>
      <c r="G47" s="458"/>
      <c r="H47" s="458"/>
    </row>
    <row r="48" spans="2:8">
      <c r="B48" s="2"/>
      <c r="C48" s="475">
        <v>2019</v>
      </c>
      <c r="D48" s="476"/>
      <c r="E48" s="475">
        <v>2022</v>
      </c>
      <c r="F48" s="476"/>
      <c r="G48" s="475" t="s">
        <v>376</v>
      </c>
      <c r="H48" s="476"/>
    </row>
    <row r="49" spans="1:14">
      <c r="B49" s="2"/>
      <c r="C49" s="210" t="s">
        <v>52</v>
      </c>
      <c r="D49" s="210" t="s">
        <v>53</v>
      </c>
      <c r="E49" s="210" t="s">
        <v>52</v>
      </c>
      <c r="F49" s="210" t="s">
        <v>53</v>
      </c>
      <c r="G49" s="210" t="s">
        <v>52</v>
      </c>
      <c r="H49" s="210" t="s">
        <v>53</v>
      </c>
    </row>
    <row r="50" spans="1:14">
      <c r="B50" s="210" t="s">
        <v>48</v>
      </c>
      <c r="C50" s="113">
        <v>1706155.5076329999</v>
      </c>
      <c r="D50" s="181">
        <v>0.2289865119741484</v>
      </c>
      <c r="E50" s="113">
        <v>1915008.2444250002</v>
      </c>
      <c r="F50" s="181">
        <v>0.23337334338409341</v>
      </c>
      <c r="G50" s="181">
        <v>0.12241131353949548</v>
      </c>
      <c r="H50" s="187" t="s">
        <v>47</v>
      </c>
    </row>
    <row r="51" spans="1:14">
      <c r="B51" s="210" t="s">
        <v>49</v>
      </c>
      <c r="C51" s="88">
        <v>5111208.4696919993</v>
      </c>
      <c r="D51" s="87">
        <v>0.6859854182173718</v>
      </c>
      <c r="E51" s="88">
        <v>5516183.5799940005</v>
      </c>
      <c r="F51" s="87">
        <v>0.67223219979931259</v>
      </c>
      <c r="G51" s="87">
        <v>7.9232751452692166E-2</v>
      </c>
      <c r="H51" s="90" t="s">
        <v>284</v>
      </c>
    </row>
    <row r="52" spans="1:14">
      <c r="B52" s="210" t="s">
        <v>50</v>
      </c>
      <c r="C52" s="88">
        <v>633535.61027000006</v>
      </c>
      <c r="D52" s="87">
        <v>8.502806980847967E-2</v>
      </c>
      <c r="E52" s="88">
        <v>774579.30888999999</v>
      </c>
      <c r="F52" s="87">
        <v>9.4394456816595335E-2</v>
      </c>
      <c r="G52" s="87">
        <v>0.22262947233524877</v>
      </c>
      <c r="H52" s="90" t="s">
        <v>242</v>
      </c>
    </row>
    <row r="53" spans="1:14">
      <c r="B53" s="210" t="s">
        <v>51</v>
      </c>
      <c r="C53" s="88">
        <v>7450899.5875949999</v>
      </c>
      <c r="D53" s="87">
        <v>1</v>
      </c>
      <c r="E53" s="88">
        <v>8205771.1333089899</v>
      </c>
      <c r="F53" s="87">
        <v>1</v>
      </c>
      <c r="G53" s="87">
        <v>0.10131280617051602</v>
      </c>
      <c r="H53" s="90"/>
    </row>
    <row r="55" spans="1:14" ht="18" customHeight="1">
      <c r="B55" s="66" t="s">
        <v>133</v>
      </c>
      <c r="C55" s="66"/>
      <c r="D55" s="66"/>
      <c r="E55" s="66"/>
      <c r="F55" s="66"/>
      <c r="G55" s="66"/>
      <c r="H55" s="66"/>
      <c r="I55" s="66"/>
      <c r="J55" s="66"/>
      <c r="K55" s="66"/>
      <c r="L55" s="66"/>
      <c r="M55" s="66"/>
    </row>
    <row r="56" spans="1:14">
      <c r="C56" s="2"/>
      <c r="D56" s="2"/>
    </row>
    <row r="57" spans="1:14">
      <c r="C57" s="2"/>
      <c r="D57" s="2"/>
    </row>
    <row r="58" spans="1:14" s="9" customFormat="1" ht="28.5">
      <c r="C58" s="247">
        <v>2016</v>
      </c>
      <c r="D58" s="247">
        <v>2017</v>
      </c>
      <c r="E58" s="247">
        <v>2018</v>
      </c>
      <c r="F58" s="247">
        <v>2019</v>
      </c>
      <c r="G58" s="247">
        <v>2020</v>
      </c>
      <c r="H58" s="247">
        <v>2021</v>
      </c>
      <c r="I58" s="247">
        <v>2022</v>
      </c>
      <c r="J58" s="247" t="s">
        <v>376</v>
      </c>
      <c r="K58" s="3"/>
      <c r="L58" s="3"/>
      <c r="M58" s="3"/>
      <c r="N58" s="3"/>
    </row>
    <row r="59" spans="1:14">
      <c r="A59" s="9"/>
      <c r="B59" s="247" t="s">
        <v>24</v>
      </c>
      <c r="C59" s="88">
        <v>360470</v>
      </c>
      <c r="D59" s="88">
        <v>491232</v>
      </c>
      <c r="E59" s="88">
        <v>340036</v>
      </c>
      <c r="F59" s="88">
        <v>482667.89753100002</v>
      </c>
      <c r="G59" s="88" t="s">
        <v>45</v>
      </c>
      <c r="H59" s="88" t="s">
        <v>45</v>
      </c>
      <c r="I59" s="88">
        <v>510641.81673299999</v>
      </c>
      <c r="J59" s="87">
        <v>6.160895653835019E-2</v>
      </c>
    </row>
    <row r="60" spans="1:14">
      <c r="B60" s="247" t="s">
        <v>25</v>
      </c>
      <c r="C60" s="88">
        <v>407471</v>
      </c>
      <c r="D60" s="88">
        <v>417551</v>
      </c>
      <c r="E60" s="88">
        <v>624999</v>
      </c>
      <c r="F60" s="88">
        <v>448059.62440500001</v>
      </c>
      <c r="G60" s="88" t="s">
        <v>45</v>
      </c>
      <c r="H60" s="88">
        <v>481806.47433599998</v>
      </c>
      <c r="I60" s="88">
        <v>612409.841273</v>
      </c>
      <c r="J60" s="87">
        <v>6.160895653835019E-2</v>
      </c>
    </row>
    <row r="61" spans="1:14">
      <c r="B61" s="247" t="s">
        <v>26</v>
      </c>
      <c r="C61" s="88">
        <v>555415</v>
      </c>
      <c r="D61" s="88">
        <v>640320</v>
      </c>
      <c r="E61" s="88">
        <v>620413</v>
      </c>
      <c r="F61" s="88">
        <v>775427.98569699994</v>
      </c>
      <c r="G61" s="88" t="s">
        <v>45</v>
      </c>
      <c r="H61" s="88">
        <v>679163.34738799999</v>
      </c>
      <c r="I61" s="88">
        <v>791956.58641899994</v>
      </c>
      <c r="J61" s="87">
        <v>6.160895653835019E-2</v>
      </c>
    </row>
    <row r="62" spans="1:14">
      <c r="B62" s="247" t="s">
        <v>27</v>
      </c>
      <c r="C62" s="88">
        <v>2205217</v>
      </c>
      <c r="D62" s="88">
        <v>2202933</v>
      </c>
      <c r="E62" s="88">
        <v>2066966</v>
      </c>
      <c r="F62" s="88">
        <v>2183207.6802460002</v>
      </c>
      <c r="G62" s="88">
        <v>1922339.7276699999</v>
      </c>
      <c r="H62" s="88">
        <v>2289685.5266170003</v>
      </c>
      <c r="I62" s="88">
        <v>2481534.5105979997</v>
      </c>
      <c r="J62" s="87">
        <v>6.160895653835019E-2</v>
      </c>
    </row>
    <row r="63" spans="1:14">
      <c r="B63" s="247" t="s">
        <v>28</v>
      </c>
      <c r="C63" s="88">
        <v>2838816</v>
      </c>
      <c r="D63" s="88">
        <v>2796443</v>
      </c>
      <c r="E63" s="88">
        <v>2829512</v>
      </c>
      <c r="F63" s="88">
        <v>2928000.789446</v>
      </c>
      <c r="G63" s="88">
        <v>2543687.5999579998</v>
      </c>
      <c r="H63" s="88">
        <v>2826537.4410939999</v>
      </c>
      <c r="I63" s="88">
        <v>3034649.0693959999</v>
      </c>
      <c r="J63" s="87">
        <v>6.160895653835019E-2</v>
      </c>
    </row>
    <row r="64" spans="1:14">
      <c r="B64" s="247" t="s">
        <v>29</v>
      </c>
      <c r="C64" s="88">
        <v>585892</v>
      </c>
      <c r="D64" s="88">
        <v>531944</v>
      </c>
      <c r="E64" s="88">
        <v>634078</v>
      </c>
      <c r="F64" s="88">
        <v>633535.61027000006</v>
      </c>
      <c r="G64" s="88">
        <v>646538.11785499996</v>
      </c>
      <c r="H64" s="88">
        <v>710120.688203</v>
      </c>
      <c r="I64" s="88">
        <v>774579.30888999999</v>
      </c>
      <c r="J64" s="87">
        <v>6.160895653835019E-2</v>
      </c>
    </row>
    <row r="65" spans="2:13" ht="15">
      <c r="B65" s="247" t="s">
        <v>30</v>
      </c>
      <c r="C65" s="91">
        <v>6953281</v>
      </c>
      <c r="D65" s="91">
        <v>7080424</v>
      </c>
      <c r="E65" s="91">
        <v>7116004</v>
      </c>
      <c r="F65" s="91">
        <v>7450899.5875949999</v>
      </c>
      <c r="G65" s="88" t="s">
        <v>45</v>
      </c>
      <c r="H65" s="88" t="s">
        <v>45</v>
      </c>
      <c r="I65" s="88">
        <v>8205771.1333089899</v>
      </c>
      <c r="J65" s="87">
        <v>6.160895653835019E-2</v>
      </c>
    </row>
    <row r="67" spans="2:13" ht="18">
      <c r="B67" s="66" t="s">
        <v>134</v>
      </c>
      <c r="C67" s="66"/>
      <c r="D67" s="66"/>
      <c r="E67" s="66"/>
      <c r="F67" s="66"/>
      <c r="G67" s="66"/>
      <c r="H67" s="66"/>
      <c r="I67" s="66"/>
      <c r="J67" s="66"/>
      <c r="K67" s="66"/>
      <c r="L67" s="66"/>
      <c r="M67" s="66"/>
    </row>
    <row r="69" spans="2:13">
      <c r="B69" s="7"/>
      <c r="C69" s="7"/>
      <c r="D69" s="85" t="s">
        <v>166</v>
      </c>
      <c r="L69" s="10"/>
    </row>
    <row r="70" spans="2:13" ht="30">
      <c r="B70" s="477" t="s">
        <v>44</v>
      </c>
      <c r="C70" s="211" t="s">
        <v>31</v>
      </c>
      <c r="D70" s="253">
        <v>934635.14555699995</v>
      </c>
      <c r="F70" s="24"/>
    </row>
    <row r="71" spans="2:13" ht="15">
      <c r="B71" s="477"/>
      <c r="C71" s="211" t="s">
        <v>377</v>
      </c>
      <c r="D71" s="234">
        <v>-2.8151589385425561E-2</v>
      </c>
    </row>
    <row r="72" spans="2:13" ht="30">
      <c r="B72" s="477" t="s">
        <v>65</v>
      </c>
      <c r="C72" s="211" t="s">
        <v>31</v>
      </c>
      <c r="D72" s="249">
        <v>1964733.5810179999</v>
      </c>
    </row>
    <row r="73" spans="2:13" ht="15">
      <c r="B73" s="477"/>
      <c r="C73" s="211" t="s">
        <v>377</v>
      </c>
      <c r="D73" s="203">
        <v>-0.1013360125907543</v>
      </c>
    </row>
    <row r="74" spans="2:13" ht="30">
      <c r="B74" s="477" t="s">
        <v>63</v>
      </c>
      <c r="C74" s="211" t="s">
        <v>31</v>
      </c>
      <c r="D74" s="249">
        <v>5125101.9954150002</v>
      </c>
    </row>
    <row r="75" spans="2:13" ht="15">
      <c r="B75" s="477"/>
      <c r="C75" s="211" t="s">
        <v>377</v>
      </c>
      <c r="D75" s="204">
        <v>0.24408192004289456</v>
      </c>
    </row>
    <row r="76" spans="2:13" ht="30">
      <c r="B76" s="477" t="s">
        <v>4</v>
      </c>
      <c r="C76" s="211" t="s">
        <v>31</v>
      </c>
      <c r="D76" s="249">
        <v>116566.97355</v>
      </c>
      <c r="F76" s="24"/>
    </row>
    <row r="77" spans="2:13" ht="15">
      <c r="B77" s="477"/>
      <c r="C77" s="211" t="s">
        <v>377</v>
      </c>
      <c r="D77" s="204">
        <v>-0.27389150272119878</v>
      </c>
    </row>
    <row r="78" spans="2:13" ht="30">
      <c r="B78" s="477" t="s">
        <v>46</v>
      </c>
      <c r="C78" s="211" t="s">
        <v>31</v>
      </c>
      <c r="D78" s="250">
        <v>8205771.1333089899</v>
      </c>
    </row>
    <row r="79" spans="2:13" ht="15">
      <c r="B79" s="477"/>
      <c r="C79" s="211" t="s">
        <v>377</v>
      </c>
      <c r="D79" s="205">
        <v>0.10131280617051602</v>
      </c>
    </row>
    <row r="81" spans="2:13" ht="18">
      <c r="B81" s="66" t="s">
        <v>154</v>
      </c>
      <c r="C81" s="66"/>
      <c r="D81" s="66"/>
      <c r="E81" s="66"/>
      <c r="F81" s="66"/>
      <c r="G81" s="66"/>
      <c r="H81" s="66"/>
      <c r="I81" s="66"/>
      <c r="J81" s="66"/>
      <c r="K81" s="66"/>
      <c r="L81" s="66"/>
      <c r="M81" s="66"/>
    </row>
    <row r="83" spans="2:13">
      <c r="D83" s="190">
        <v>2016</v>
      </c>
      <c r="E83" s="190">
        <v>2017</v>
      </c>
      <c r="F83" s="190">
        <v>2018</v>
      </c>
      <c r="G83" s="190">
        <v>2019</v>
      </c>
      <c r="H83" s="210">
        <v>2020</v>
      </c>
      <c r="I83" s="190">
        <v>2021</v>
      </c>
      <c r="J83" s="190">
        <v>2021</v>
      </c>
      <c r="K83" s="190" t="s">
        <v>376</v>
      </c>
    </row>
    <row r="84" spans="2:13">
      <c r="B84" s="458" t="s">
        <v>166</v>
      </c>
      <c r="C84" s="188" t="s">
        <v>155</v>
      </c>
      <c r="D84" s="88">
        <v>4033568</v>
      </c>
      <c r="E84" s="88">
        <v>4180986</v>
      </c>
      <c r="F84" s="88">
        <v>4203685</v>
      </c>
      <c r="G84" s="100">
        <v>4438818.4259320004</v>
      </c>
      <c r="H84" s="100" t="s">
        <v>45</v>
      </c>
      <c r="I84" s="100" t="s">
        <v>45</v>
      </c>
      <c r="J84" s="100">
        <v>5205536.6231469996</v>
      </c>
      <c r="K84" s="114">
        <f t="shared" ref="K84:K85" si="0">(J84-G84)/G84</f>
        <v>0.17273024567433495</v>
      </c>
    </row>
    <row r="85" spans="2:13">
      <c r="B85" s="458"/>
      <c r="C85" s="189" t="s">
        <v>156</v>
      </c>
      <c r="D85" s="88">
        <v>2919713</v>
      </c>
      <c r="E85" s="88">
        <v>2899437</v>
      </c>
      <c r="F85" s="88">
        <v>2914896</v>
      </c>
      <c r="G85" s="100">
        <v>3012081.161688</v>
      </c>
      <c r="H85" s="100" t="s">
        <v>45</v>
      </c>
      <c r="I85" s="100" t="s">
        <v>45</v>
      </c>
      <c r="J85" s="100">
        <v>3000234.5101669999</v>
      </c>
      <c r="K85" s="89">
        <f t="shared" si="0"/>
        <v>-3.9330452551156027E-3</v>
      </c>
    </row>
  </sheetData>
  <mergeCells count="16">
    <mergeCell ref="B2:M4"/>
    <mergeCell ref="B76:B77"/>
    <mergeCell ref="B74:B75"/>
    <mergeCell ref="B70:B71"/>
    <mergeCell ref="B72:B73"/>
    <mergeCell ref="B16:E16"/>
    <mergeCell ref="C48:D48"/>
    <mergeCell ref="C47:H47"/>
    <mergeCell ref="B6:M7"/>
    <mergeCell ref="J16:K16"/>
    <mergeCell ref="B5:N5"/>
    <mergeCell ref="B84:B85"/>
    <mergeCell ref="B8:M13"/>
    <mergeCell ref="E48:F48"/>
    <mergeCell ref="G48:H48"/>
    <mergeCell ref="B78:B79"/>
  </mergeCells>
  <pageMargins left="0.7" right="0.7" top="0.75" bottom="0.75" header="0.3" footer="0.3"/>
  <pageSetup paperSize="9" scale="3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188"/>
    <pageSetUpPr fitToPage="1"/>
  </sheetPr>
  <dimension ref="B2:O70"/>
  <sheetViews>
    <sheetView showGridLines="0" zoomScale="70" zoomScaleNormal="70" workbookViewId="0">
      <selection activeCell="B2" sqref="B2:M4"/>
    </sheetView>
  </sheetViews>
  <sheetFormatPr baseColWidth="10" defaultColWidth="11.5703125" defaultRowHeight="14.25"/>
  <cols>
    <col min="1" max="1" width="11.5703125" style="3"/>
    <col min="2" max="2" width="34.28515625" style="3" customWidth="1"/>
    <col min="3" max="3" width="21.28515625" style="3" customWidth="1"/>
    <col min="4" max="4" width="11.7109375" style="3" bestFit="1" customWidth="1"/>
    <col min="5" max="5" width="12.28515625" style="3" bestFit="1" customWidth="1"/>
    <col min="6" max="6" width="32.140625" style="3" customWidth="1"/>
    <col min="7" max="7" width="13.85546875" style="3" customWidth="1"/>
    <col min="8" max="12" width="11.7109375" style="3" bestFit="1" customWidth="1"/>
    <col min="13" max="16384" width="11.5703125" style="3"/>
  </cols>
  <sheetData>
    <row r="2" spans="2:14" ht="15" customHeight="1">
      <c r="B2" s="484" t="s">
        <v>158</v>
      </c>
      <c r="C2" s="485"/>
      <c r="D2" s="485"/>
      <c r="E2" s="485"/>
      <c r="F2" s="485"/>
      <c r="G2" s="485"/>
      <c r="H2" s="485"/>
      <c r="I2" s="485"/>
      <c r="J2" s="485"/>
      <c r="K2" s="485"/>
      <c r="L2" s="485"/>
      <c r="M2" s="486"/>
    </row>
    <row r="3" spans="2:14" ht="15" customHeight="1">
      <c r="B3" s="487"/>
      <c r="C3" s="463"/>
      <c r="D3" s="463"/>
      <c r="E3" s="463"/>
      <c r="F3" s="463"/>
      <c r="G3" s="463"/>
      <c r="H3" s="463"/>
      <c r="I3" s="463"/>
      <c r="J3" s="463"/>
      <c r="K3" s="463"/>
      <c r="L3" s="463"/>
      <c r="M3" s="488"/>
    </row>
    <row r="4" spans="2:14" ht="15.75" customHeight="1">
      <c r="B4" s="489"/>
      <c r="C4" s="490"/>
      <c r="D4" s="490"/>
      <c r="E4" s="490"/>
      <c r="F4" s="490"/>
      <c r="G4" s="490"/>
      <c r="H4" s="490"/>
      <c r="I4" s="490"/>
      <c r="J4" s="490"/>
      <c r="K4" s="490"/>
      <c r="L4" s="490"/>
      <c r="M4" s="491"/>
    </row>
    <row r="5" spans="2:14">
      <c r="B5" s="483" t="s">
        <v>422</v>
      </c>
      <c r="C5" s="483"/>
      <c r="D5" s="483"/>
      <c r="E5" s="483"/>
      <c r="F5" s="483"/>
      <c r="G5" s="483"/>
      <c r="H5" s="483"/>
      <c r="I5" s="483"/>
      <c r="J5" s="483"/>
      <c r="K5" s="483"/>
      <c r="L5" s="483"/>
      <c r="M5" s="483"/>
      <c r="N5" s="483"/>
    </row>
    <row r="7" spans="2:14">
      <c r="B7" s="492" t="s">
        <v>410</v>
      </c>
      <c r="C7" s="492"/>
      <c r="D7" s="492"/>
      <c r="E7" s="492"/>
      <c r="F7" s="492"/>
      <c r="G7" s="492"/>
      <c r="H7" s="492"/>
      <c r="I7" s="492"/>
      <c r="J7" s="492"/>
      <c r="K7" s="492"/>
      <c r="L7" s="492"/>
      <c r="M7" s="492"/>
    </row>
    <row r="8" spans="2:14">
      <c r="B8" s="492"/>
      <c r="C8" s="492"/>
      <c r="D8" s="492"/>
      <c r="E8" s="492"/>
      <c r="F8" s="492"/>
      <c r="G8" s="492"/>
      <c r="H8" s="492"/>
      <c r="I8" s="492"/>
      <c r="J8" s="492"/>
      <c r="K8" s="492"/>
      <c r="L8" s="492"/>
      <c r="M8" s="492"/>
    </row>
    <row r="9" spans="2:14">
      <c r="B9" s="492"/>
      <c r="C9" s="492"/>
      <c r="D9" s="492"/>
      <c r="E9" s="492"/>
      <c r="F9" s="492"/>
      <c r="G9" s="492"/>
      <c r="H9" s="492"/>
      <c r="I9" s="492"/>
      <c r="J9" s="492"/>
      <c r="K9" s="492"/>
      <c r="L9" s="492"/>
      <c r="M9" s="492"/>
    </row>
    <row r="10" spans="2:14">
      <c r="B10" s="492"/>
      <c r="C10" s="492"/>
      <c r="D10" s="492"/>
      <c r="E10" s="492"/>
      <c r="F10" s="492"/>
      <c r="G10" s="492"/>
      <c r="H10" s="492"/>
      <c r="I10" s="492"/>
      <c r="J10" s="492"/>
      <c r="K10" s="492"/>
      <c r="L10" s="492"/>
      <c r="M10" s="492"/>
    </row>
    <row r="11" spans="2:14">
      <c r="B11" s="492"/>
      <c r="C11" s="492"/>
      <c r="D11" s="492"/>
      <c r="E11" s="492"/>
      <c r="F11" s="492"/>
      <c r="G11" s="492"/>
      <c r="H11" s="492"/>
      <c r="I11" s="492"/>
      <c r="J11" s="492"/>
      <c r="K11" s="492"/>
      <c r="L11" s="492"/>
      <c r="M11" s="492"/>
    </row>
    <row r="14" spans="2:14" ht="18">
      <c r="B14" s="212" t="s">
        <v>166</v>
      </c>
      <c r="C14" s="212"/>
      <c r="D14" s="212"/>
      <c r="E14" s="212"/>
      <c r="G14" s="495" t="s">
        <v>345</v>
      </c>
      <c r="H14" s="495"/>
      <c r="I14" s="495"/>
    </row>
    <row r="15" spans="2:14" ht="18" customHeight="1">
      <c r="B15" s="340">
        <v>1404089.4794329999</v>
      </c>
      <c r="C15" s="311" t="s">
        <v>378</v>
      </c>
      <c r="D15" s="341"/>
      <c r="E15" s="338"/>
      <c r="G15" s="346">
        <v>38530097</v>
      </c>
      <c r="H15" s="339" t="s">
        <v>378</v>
      </c>
      <c r="I15" s="339"/>
    </row>
    <row r="16" spans="2:14">
      <c r="B16" s="342" t="s">
        <v>379</v>
      </c>
      <c r="C16" s="343">
        <v>3.8777819558975788E-3</v>
      </c>
      <c r="D16" s="344"/>
      <c r="E16" s="278"/>
      <c r="G16" s="347" t="s">
        <v>381</v>
      </c>
      <c r="H16" s="348">
        <v>1.2999999999999999E-2</v>
      </c>
      <c r="I16" s="379"/>
    </row>
    <row r="17" spans="2:15" ht="42.75">
      <c r="B17" s="345" t="s">
        <v>380</v>
      </c>
      <c r="C17" s="343">
        <v>0.17110999766170648</v>
      </c>
      <c r="D17" s="344"/>
      <c r="E17" s="95"/>
      <c r="G17" s="349" t="s">
        <v>380</v>
      </c>
      <c r="H17" s="350">
        <v>0.28399999999999997</v>
      </c>
      <c r="I17" s="379"/>
    </row>
    <row r="18" spans="2:15">
      <c r="B18" s="57"/>
    </row>
    <row r="20" spans="2:15" ht="27.6" customHeight="1">
      <c r="B20" s="11"/>
      <c r="C20" s="458" t="s">
        <v>166</v>
      </c>
      <c r="D20" s="458"/>
      <c r="E20" s="493" t="s">
        <v>86</v>
      </c>
      <c r="F20" s="493"/>
      <c r="I20" s="27"/>
    </row>
    <row r="21" spans="2:15" ht="28.5">
      <c r="B21" s="11"/>
      <c r="C21" s="210" t="s">
        <v>382</v>
      </c>
      <c r="D21" s="210" t="s">
        <v>383</v>
      </c>
      <c r="E21" s="267" t="s">
        <v>382</v>
      </c>
      <c r="F21" s="267" t="s">
        <v>383</v>
      </c>
      <c r="J21" s="24"/>
    </row>
    <row r="22" spans="2:15">
      <c r="B22" s="210" t="s">
        <v>102</v>
      </c>
      <c r="C22" s="113">
        <v>8205771.1333089899</v>
      </c>
      <c r="D22" s="197">
        <v>0.10131280617051602</v>
      </c>
      <c r="E22" s="198">
        <v>135708139</v>
      </c>
      <c r="F22" s="199">
        <v>7.4999999999999997E-2</v>
      </c>
      <c r="M22" s="10"/>
    </row>
    <row r="23" spans="2:15">
      <c r="B23" s="210" t="s">
        <v>42</v>
      </c>
      <c r="C23" s="88">
        <v>1404089.4794329999</v>
      </c>
      <c r="D23" s="146">
        <v>3.8777819558975788E-3</v>
      </c>
      <c r="E23" s="168">
        <v>38530097</v>
      </c>
      <c r="F23" s="169">
        <v>1.2999999999999999E-2</v>
      </c>
      <c r="M23" s="10"/>
    </row>
    <row r="24" spans="2:15">
      <c r="B24" s="70"/>
      <c r="C24" s="67"/>
      <c r="D24" s="68"/>
      <c r="E24" s="69"/>
      <c r="F24" s="62"/>
      <c r="G24" s="69"/>
      <c r="H24" s="62"/>
      <c r="O24" s="10"/>
    </row>
    <row r="25" spans="2:15">
      <c r="B25" s="70"/>
      <c r="C25" s="67"/>
      <c r="D25" s="68"/>
      <c r="E25" s="69"/>
      <c r="F25" s="62"/>
      <c r="G25" s="69"/>
      <c r="H25" s="62"/>
      <c r="O25" s="10"/>
    </row>
    <row r="26" spans="2:15" ht="21.75" customHeight="1">
      <c r="B26" s="461" t="s">
        <v>101</v>
      </c>
      <c r="C26" s="461"/>
      <c r="D26" s="461"/>
      <c r="E26" s="461"/>
      <c r="F26" s="461"/>
      <c r="G26" s="461"/>
      <c r="H26" s="461"/>
      <c r="I26" s="461"/>
      <c r="J26" s="461"/>
      <c r="K26" s="461"/>
      <c r="L26" s="461"/>
      <c r="M26" s="461"/>
    </row>
    <row r="30" spans="2:15">
      <c r="C30" s="475" t="s">
        <v>166</v>
      </c>
      <c r="D30" s="494"/>
      <c r="E30" s="494"/>
      <c r="F30" s="494"/>
      <c r="G30" s="494"/>
      <c r="H30" s="494"/>
      <c r="I30" s="476"/>
    </row>
    <row r="31" spans="2:15">
      <c r="B31" s="9"/>
      <c r="C31" s="247">
        <v>2016</v>
      </c>
      <c r="D31" s="247">
        <v>2017</v>
      </c>
      <c r="E31" s="247">
        <v>2018</v>
      </c>
      <c r="F31" s="247">
        <v>2019</v>
      </c>
      <c r="G31" s="247">
        <v>2020</v>
      </c>
      <c r="H31" s="247">
        <v>2021</v>
      </c>
      <c r="I31" s="247">
        <v>2022</v>
      </c>
    </row>
    <row r="32" spans="2:15">
      <c r="B32" s="141" t="s">
        <v>24</v>
      </c>
      <c r="C32" s="89">
        <v>2.4837018337170915E-2</v>
      </c>
      <c r="D32" s="89">
        <v>3.7792733372418737E-2</v>
      </c>
      <c r="E32" s="89">
        <v>4.0778035266854099E-2</v>
      </c>
      <c r="F32" s="89">
        <v>6.0999352846144113E-2</v>
      </c>
      <c r="G32" s="89" t="s">
        <v>45</v>
      </c>
      <c r="H32" s="89" t="s">
        <v>45</v>
      </c>
      <c r="I32" s="89">
        <v>6.2405999361510187E-2</v>
      </c>
    </row>
    <row r="33" spans="2:13">
      <c r="B33" s="141" t="s">
        <v>25</v>
      </c>
      <c r="C33" s="89">
        <v>9.890274399895943E-2</v>
      </c>
      <c r="D33" s="89">
        <v>9.9527961853761573E-2</v>
      </c>
      <c r="E33" s="89">
        <v>8.8558541693666712E-2</v>
      </c>
      <c r="F33" s="89">
        <v>0.11450333668455281</v>
      </c>
      <c r="G33" s="89" t="s">
        <v>45</v>
      </c>
      <c r="H33" s="89">
        <v>1.4671830846071748E-2</v>
      </c>
      <c r="I33" s="89">
        <v>9.960312474437906E-2</v>
      </c>
    </row>
    <row r="34" spans="2:13">
      <c r="B34" s="141" t="s">
        <v>26</v>
      </c>
      <c r="C34" s="89">
        <v>0.22096810493054742</v>
      </c>
      <c r="D34" s="89">
        <v>0.22749406546726636</v>
      </c>
      <c r="E34" s="89">
        <v>0.2362071716743524</v>
      </c>
      <c r="F34" s="89">
        <v>0.21811677279350786</v>
      </c>
      <c r="G34" s="89" t="s">
        <v>45</v>
      </c>
      <c r="H34" s="89">
        <v>8.5315496897534412E-2</v>
      </c>
      <c r="I34" s="89">
        <v>0.21590269244447799</v>
      </c>
    </row>
    <row r="35" spans="2:13">
      <c r="B35" s="141" t="s">
        <v>27</v>
      </c>
      <c r="C35" s="89">
        <v>0.17600081987396252</v>
      </c>
      <c r="D35" s="89">
        <v>0.18052160460622271</v>
      </c>
      <c r="E35" s="89">
        <v>0.20977800312148337</v>
      </c>
      <c r="F35" s="89">
        <v>0.21464231152356425</v>
      </c>
      <c r="G35" s="89">
        <v>0.15036531906009726</v>
      </c>
      <c r="H35" s="89">
        <v>0.12061080008442306</v>
      </c>
      <c r="I35" s="89">
        <v>0.19309780620722763</v>
      </c>
    </row>
    <row r="36" spans="2:13">
      <c r="B36" s="141" t="s">
        <v>28</v>
      </c>
      <c r="C36" s="89">
        <v>0.18038717549851768</v>
      </c>
      <c r="D36" s="89">
        <v>0.16197111830993874</v>
      </c>
      <c r="E36" s="89">
        <v>0.18882443332984628</v>
      </c>
      <c r="F36" s="89">
        <v>0.18588487066903428</v>
      </c>
      <c r="G36" s="89">
        <v>0.11438552264743683</v>
      </c>
      <c r="H36" s="89">
        <v>0.11051402635448469</v>
      </c>
      <c r="I36" s="89">
        <v>0.16396242992802901</v>
      </c>
    </row>
    <row r="37" spans="2:13">
      <c r="B37" s="141" t="s">
        <v>29</v>
      </c>
      <c r="C37" s="89">
        <v>0.17652912140804108</v>
      </c>
      <c r="D37" s="89">
        <v>0.17504098175747823</v>
      </c>
      <c r="E37" s="89">
        <v>0.2027416185390441</v>
      </c>
      <c r="F37" s="89">
        <v>0.21451890644959939</v>
      </c>
      <c r="G37" s="89">
        <v>0.1333266115043388</v>
      </c>
      <c r="H37" s="89">
        <v>0.18141054029983936</v>
      </c>
      <c r="I37" s="89">
        <v>0.21107143726223371</v>
      </c>
    </row>
    <row r="38" spans="2:13" ht="15">
      <c r="B38" s="248" t="s">
        <v>250</v>
      </c>
      <c r="C38" s="96">
        <v>0.16907356397648823</v>
      </c>
      <c r="D38" s="96">
        <v>0.1623524240921165</v>
      </c>
      <c r="E38" s="96">
        <v>0.18440124541807454</v>
      </c>
      <c r="F38" s="96">
        <v>0.18771770336573024</v>
      </c>
      <c r="G38" s="96" t="s">
        <v>45</v>
      </c>
      <c r="H38" s="96" t="s">
        <v>45</v>
      </c>
      <c r="I38" s="96">
        <v>0.17110999766170648</v>
      </c>
    </row>
    <row r="44" spans="2:13" ht="18">
      <c r="B44" s="461" t="s">
        <v>54</v>
      </c>
      <c r="C44" s="461"/>
      <c r="D44" s="461"/>
      <c r="E44" s="461"/>
      <c r="F44" s="461"/>
      <c r="G44" s="461"/>
      <c r="H44" s="461"/>
      <c r="I44" s="461"/>
      <c r="J44" s="461"/>
      <c r="K44" s="461"/>
      <c r="L44" s="461"/>
      <c r="M44" s="461"/>
    </row>
    <row r="45" spans="2:13">
      <c r="G45" s="13"/>
    </row>
    <row r="46" spans="2:13" ht="28.5">
      <c r="B46" s="7"/>
      <c r="C46" s="7"/>
      <c r="D46" s="210" t="s">
        <v>166</v>
      </c>
      <c r="F46" s="13"/>
    </row>
    <row r="47" spans="2:13" ht="30">
      <c r="B47" s="477" t="s">
        <v>44</v>
      </c>
      <c r="C47" s="211" t="s">
        <v>32</v>
      </c>
      <c r="D47" s="254">
        <v>0.12381759687951131</v>
      </c>
      <c r="F47" s="13"/>
    </row>
    <row r="48" spans="2:13" ht="15">
      <c r="B48" s="477"/>
      <c r="C48" s="211" t="s">
        <v>285</v>
      </c>
      <c r="D48" s="255" t="s">
        <v>293</v>
      </c>
      <c r="F48" s="13"/>
    </row>
    <row r="49" spans="2:13" ht="30">
      <c r="B49" s="477" t="s">
        <v>65</v>
      </c>
      <c r="C49" s="211" t="s">
        <v>32</v>
      </c>
      <c r="D49" s="256">
        <v>0.18931900082212333</v>
      </c>
      <c r="F49" s="13"/>
    </row>
    <row r="50" spans="2:13" ht="15">
      <c r="B50" s="477"/>
      <c r="C50" s="211" t="s">
        <v>285</v>
      </c>
      <c r="D50" s="255" t="s">
        <v>47</v>
      </c>
      <c r="F50" s="13"/>
      <c r="H50" s="71"/>
    </row>
    <row r="51" spans="2:13" ht="30">
      <c r="B51" s="477" t="s">
        <v>63</v>
      </c>
      <c r="C51" s="211" t="s">
        <v>32</v>
      </c>
      <c r="D51" s="256">
        <v>0.17219775583793778</v>
      </c>
      <c r="F51" s="13"/>
    </row>
    <row r="52" spans="2:13" ht="15">
      <c r="B52" s="477"/>
      <c r="C52" s="211" t="s">
        <v>285</v>
      </c>
      <c r="D52" s="257" t="s">
        <v>384</v>
      </c>
      <c r="F52" s="13"/>
    </row>
    <row r="53" spans="2:13" ht="30">
      <c r="B53" s="477" t="s">
        <v>4</v>
      </c>
      <c r="C53" s="211" t="s">
        <v>32</v>
      </c>
      <c r="D53" s="258">
        <v>0.14213021650505056</v>
      </c>
      <c r="F53" s="13"/>
    </row>
    <row r="54" spans="2:13" ht="15">
      <c r="B54" s="477"/>
      <c r="C54" s="211" t="s">
        <v>285</v>
      </c>
      <c r="D54" s="257" t="s">
        <v>385</v>
      </c>
      <c r="F54" s="13"/>
    </row>
    <row r="55" spans="2:13" ht="30">
      <c r="B55" s="477" t="s">
        <v>46</v>
      </c>
      <c r="C55" s="211" t="s">
        <v>32</v>
      </c>
      <c r="D55" s="259">
        <v>0.17110999766170648</v>
      </c>
    </row>
    <row r="56" spans="2:13" ht="15">
      <c r="B56" s="477"/>
      <c r="C56" s="211" t="s">
        <v>285</v>
      </c>
      <c r="D56" s="260" t="s">
        <v>293</v>
      </c>
    </row>
    <row r="58" spans="2:13" ht="22.5" customHeight="1">
      <c r="B58" s="461" t="s">
        <v>251</v>
      </c>
      <c r="C58" s="461"/>
      <c r="D58" s="461"/>
      <c r="E58" s="461"/>
      <c r="F58" s="461"/>
      <c r="G58" s="461"/>
      <c r="H58" s="461"/>
      <c r="I58" s="461"/>
      <c r="J58" s="461"/>
      <c r="K58" s="461"/>
      <c r="L58" s="461"/>
      <c r="M58" s="461"/>
    </row>
    <row r="60" spans="2:13" ht="15" customHeight="1">
      <c r="B60" s="458" t="s">
        <v>166</v>
      </c>
      <c r="C60" s="458"/>
      <c r="D60" s="458"/>
      <c r="E60" s="458"/>
      <c r="F60" s="458"/>
    </row>
    <row r="61" spans="2:13" ht="14.45" customHeight="1">
      <c r="B61" s="458" t="s">
        <v>114</v>
      </c>
      <c r="C61" s="458">
        <v>2019</v>
      </c>
      <c r="D61" s="458"/>
      <c r="E61" s="458">
        <v>2022</v>
      </c>
      <c r="F61" s="458"/>
    </row>
    <row r="62" spans="2:13" ht="28.5">
      <c r="B62" s="458"/>
      <c r="C62" s="210" t="s">
        <v>31</v>
      </c>
      <c r="D62" s="210" t="s">
        <v>92</v>
      </c>
      <c r="E62" s="210" t="s">
        <v>31</v>
      </c>
      <c r="F62" s="210" t="s">
        <v>92</v>
      </c>
    </row>
    <row r="63" spans="2:13">
      <c r="B63" s="190" t="s">
        <v>57</v>
      </c>
      <c r="C63" s="182">
        <v>328629.39292900002</v>
      </c>
      <c r="D63" s="181">
        <v>0.23495920373415202</v>
      </c>
      <c r="E63" s="180">
        <v>370153.64452600002</v>
      </c>
      <c r="F63" s="181">
        <v>0.26362539563751708</v>
      </c>
    </row>
    <row r="64" spans="2:13">
      <c r="B64" s="190" t="s">
        <v>386</v>
      </c>
      <c r="C64" s="172">
        <v>348850.568998</v>
      </c>
      <c r="D64" s="87">
        <v>0.24941667932814676</v>
      </c>
      <c r="E64" s="86">
        <v>308041.75062499999</v>
      </c>
      <c r="F64" s="87">
        <v>0.21938897423360337</v>
      </c>
    </row>
    <row r="65" spans="2:6">
      <c r="B65" s="190" t="s">
        <v>387</v>
      </c>
      <c r="C65" s="172">
        <v>311704.73385900003</v>
      </c>
      <c r="D65" s="87">
        <v>0.22285862933599301</v>
      </c>
      <c r="E65" s="86">
        <v>301583.54715200001</v>
      </c>
      <c r="F65" s="87">
        <v>0.21478940734872939</v>
      </c>
    </row>
    <row r="66" spans="2:6">
      <c r="B66" s="190" t="s">
        <v>58</v>
      </c>
      <c r="C66" s="172">
        <v>171264.91040299999</v>
      </c>
      <c r="D66" s="87">
        <v>0.12244877616465556</v>
      </c>
      <c r="E66" s="86">
        <v>178082.945175</v>
      </c>
      <c r="F66" s="87">
        <v>0.12683162133435652</v>
      </c>
    </row>
    <row r="67" spans="2:6">
      <c r="B67" s="190" t="s">
        <v>61</v>
      </c>
      <c r="C67" s="172">
        <v>107829.121564</v>
      </c>
      <c r="D67" s="87">
        <v>7.7094274240722627E-2</v>
      </c>
      <c r="E67" s="86">
        <v>82289.042120999991</v>
      </c>
      <c r="F67" s="87">
        <v>5.8606693751619018E-2</v>
      </c>
    </row>
    <row r="68" spans="2:6">
      <c r="B68" s="190" t="s">
        <v>59</v>
      </c>
      <c r="C68" s="172">
        <v>47956.396903000001</v>
      </c>
      <c r="D68" s="87">
        <v>3.4287245975962437E-2</v>
      </c>
      <c r="E68" s="86">
        <v>65629.636360999997</v>
      </c>
      <c r="F68" s="87">
        <v>4.6741776305811077E-2</v>
      </c>
    </row>
    <row r="69" spans="2:6">
      <c r="B69" s="190" t="s">
        <v>270</v>
      </c>
      <c r="C69" s="172">
        <v>6776.3158750000002</v>
      </c>
      <c r="D69" s="87">
        <v>4.8448429035837263E-3</v>
      </c>
      <c r="E69" s="86">
        <v>4823.0038530000002</v>
      </c>
      <c r="F69" s="87">
        <v>3.4349690127637935E-3</v>
      </c>
    </row>
    <row r="70" spans="2:6">
      <c r="B70" s="190" t="s">
        <v>271</v>
      </c>
      <c r="C70" s="172">
        <v>3565.8962809999998</v>
      </c>
      <c r="D70" s="87">
        <v>2.549498519638955E-3</v>
      </c>
      <c r="E70" s="86">
        <v>2705.1765700000001</v>
      </c>
      <c r="F70" s="87">
        <v>1.9266411504574523E-3</v>
      </c>
    </row>
  </sheetData>
  <mergeCells count="19">
    <mergeCell ref="B61:B62"/>
    <mergeCell ref="C61:D61"/>
    <mergeCell ref="E61:F61"/>
    <mergeCell ref="B26:M26"/>
    <mergeCell ref="B44:M44"/>
    <mergeCell ref="B58:M58"/>
    <mergeCell ref="B53:B54"/>
    <mergeCell ref="B55:B56"/>
    <mergeCell ref="B2:M4"/>
    <mergeCell ref="B7:M11"/>
    <mergeCell ref="B60:F60"/>
    <mergeCell ref="C20:D20"/>
    <mergeCell ref="E20:F20"/>
    <mergeCell ref="B47:B48"/>
    <mergeCell ref="B49:B50"/>
    <mergeCell ref="B51:B52"/>
    <mergeCell ref="C30:I30"/>
    <mergeCell ref="G14:I14"/>
    <mergeCell ref="B5:N5"/>
  </mergeCells>
  <pageMargins left="0.7" right="0.7" top="0.75" bottom="0.75" header="0.3" footer="0.3"/>
  <pageSetup paperSize="9" scale="42"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188"/>
    <pageSetUpPr fitToPage="1"/>
  </sheetPr>
  <dimension ref="B2:N70"/>
  <sheetViews>
    <sheetView showGridLines="0" zoomScale="70" zoomScaleNormal="70" zoomScaleSheetLayoutView="80" workbookViewId="0">
      <selection activeCell="B2" sqref="B2:M4"/>
    </sheetView>
  </sheetViews>
  <sheetFormatPr baseColWidth="10" defaultColWidth="11.5703125" defaultRowHeight="14.25"/>
  <cols>
    <col min="1" max="1" width="11.5703125" style="3"/>
    <col min="2" max="2" width="24.140625" style="3" customWidth="1"/>
    <col min="3" max="3" width="17.140625" style="3" bestFit="1" customWidth="1"/>
    <col min="4" max="4" width="16.5703125" style="3" bestFit="1" customWidth="1"/>
    <col min="5" max="5" width="11.5703125" style="3"/>
    <col min="6" max="6" width="24.5703125" style="3" customWidth="1"/>
    <col min="7" max="10" width="11.5703125" style="3"/>
    <col min="11" max="11" width="10.7109375" style="3" bestFit="1" customWidth="1"/>
    <col min="12" max="16384" width="11.5703125" style="3"/>
  </cols>
  <sheetData>
    <row r="2" spans="2:14" ht="14.45" customHeight="1">
      <c r="B2" s="478" t="s">
        <v>159</v>
      </c>
      <c r="C2" s="478"/>
      <c r="D2" s="478"/>
      <c r="E2" s="478"/>
      <c r="F2" s="478"/>
      <c r="G2" s="478"/>
      <c r="H2" s="478"/>
      <c r="I2" s="478"/>
      <c r="J2" s="478"/>
      <c r="K2" s="478"/>
      <c r="L2" s="478"/>
      <c r="M2" s="478"/>
    </row>
    <row r="3" spans="2:14" ht="14.45" customHeight="1">
      <c r="B3" s="478"/>
      <c r="C3" s="478"/>
      <c r="D3" s="478"/>
      <c r="E3" s="478"/>
      <c r="F3" s="478"/>
      <c r="G3" s="478"/>
      <c r="H3" s="478"/>
      <c r="I3" s="478"/>
      <c r="J3" s="478"/>
      <c r="K3" s="478"/>
      <c r="L3" s="478"/>
      <c r="M3" s="478"/>
    </row>
    <row r="4" spans="2:14" ht="15" customHeight="1">
      <c r="B4" s="478"/>
      <c r="C4" s="478"/>
      <c r="D4" s="478"/>
      <c r="E4" s="478"/>
      <c r="F4" s="478"/>
      <c r="G4" s="478"/>
      <c r="H4" s="478"/>
      <c r="I4" s="478"/>
      <c r="J4" s="478"/>
      <c r="K4" s="478"/>
      <c r="L4" s="478"/>
      <c r="M4" s="478"/>
    </row>
    <row r="5" spans="2:14">
      <c r="B5" s="483" t="s">
        <v>422</v>
      </c>
      <c r="C5" s="483"/>
      <c r="D5" s="483"/>
      <c r="E5" s="483"/>
      <c r="F5" s="483"/>
      <c r="G5" s="483"/>
      <c r="H5" s="483"/>
      <c r="I5" s="483"/>
      <c r="J5" s="483"/>
      <c r="K5" s="483"/>
      <c r="L5" s="483"/>
      <c r="M5" s="483"/>
      <c r="N5" s="483"/>
    </row>
    <row r="6" spans="2:14">
      <c r="B6" s="209"/>
      <c r="C6" s="209"/>
      <c r="D6" s="209"/>
      <c r="E6" s="209"/>
      <c r="F6" s="209"/>
      <c r="G6" s="209"/>
      <c r="H6" s="209"/>
      <c r="I6" s="209"/>
      <c r="J6" s="209"/>
      <c r="K6" s="209"/>
      <c r="L6" s="209"/>
    </row>
    <row r="7" spans="2:14" ht="14.45" customHeight="1">
      <c r="B7" s="492" t="s">
        <v>411</v>
      </c>
      <c r="C7" s="492"/>
      <c r="D7" s="492"/>
      <c r="E7" s="492"/>
      <c r="F7" s="492"/>
      <c r="G7" s="492"/>
      <c r="H7" s="492"/>
      <c r="I7" s="492"/>
      <c r="J7" s="492"/>
      <c r="K7" s="492"/>
      <c r="L7" s="492"/>
      <c r="M7" s="492"/>
    </row>
    <row r="8" spans="2:14" ht="14.45" customHeight="1">
      <c r="B8" s="492"/>
      <c r="C8" s="492"/>
      <c r="D8" s="492"/>
      <c r="E8" s="492"/>
      <c r="F8" s="492"/>
      <c r="G8" s="492"/>
      <c r="H8" s="492"/>
      <c r="I8" s="492"/>
      <c r="J8" s="492"/>
      <c r="K8" s="492"/>
      <c r="L8" s="492"/>
      <c r="M8" s="492"/>
    </row>
    <row r="9" spans="2:14" ht="14.45" customHeight="1">
      <c r="B9" s="492"/>
      <c r="C9" s="492"/>
      <c r="D9" s="492"/>
      <c r="E9" s="492"/>
      <c r="F9" s="492"/>
      <c r="G9" s="492"/>
      <c r="H9" s="492"/>
      <c r="I9" s="492"/>
      <c r="J9" s="492"/>
      <c r="K9" s="492"/>
      <c r="L9" s="492"/>
      <c r="M9" s="492"/>
    </row>
    <row r="10" spans="2:14" ht="14.45" customHeight="1">
      <c r="B10" s="243" t="s">
        <v>261</v>
      </c>
      <c r="C10" s="230"/>
      <c r="D10" s="230"/>
      <c r="E10" s="230"/>
      <c r="F10" s="230"/>
      <c r="G10" s="230"/>
      <c r="H10" s="230"/>
      <c r="I10" s="230"/>
      <c r="J10" s="230"/>
      <c r="K10" s="230"/>
      <c r="L10" s="230"/>
      <c r="M10" s="230"/>
    </row>
    <row r="11" spans="2:14">
      <c r="B11" s="209"/>
      <c r="C11" s="209"/>
      <c r="D11" s="209"/>
      <c r="E11" s="209"/>
      <c r="F11" s="209"/>
      <c r="G11" s="209"/>
      <c r="H11" s="209"/>
      <c r="I11" s="209"/>
      <c r="J11" s="209"/>
      <c r="K11" s="209"/>
      <c r="L11" s="209"/>
    </row>
    <row r="12" spans="2:14" ht="18">
      <c r="B12" s="76" t="s">
        <v>166</v>
      </c>
      <c r="C12" s="76"/>
      <c r="D12" s="76"/>
      <c r="E12" s="76"/>
      <c r="G12" s="498" t="s">
        <v>86</v>
      </c>
      <c r="H12" s="498"/>
      <c r="I12" s="498"/>
    </row>
    <row r="13" spans="2:14" ht="14.45" customHeight="1">
      <c r="B13" s="351" t="s">
        <v>388</v>
      </c>
      <c r="C13" s="352">
        <v>0.42241486442898718</v>
      </c>
      <c r="D13" s="98"/>
      <c r="E13" s="97"/>
      <c r="G13" s="273" t="s">
        <v>388</v>
      </c>
      <c r="H13" s="374">
        <v>0.39500000000000002</v>
      </c>
      <c r="I13" s="273"/>
      <c r="J13" s="28"/>
      <c r="K13" s="28"/>
    </row>
    <row r="14" spans="2:14" ht="15">
      <c r="B14" s="351" t="s">
        <v>389</v>
      </c>
      <c r="C14" s="353">
        <v>5.8852836353275562</v>
      </c>
      <c r="D14" s="99"/>
      <c r="E14" s="93"/>
      <c r="G14" s="273" t="s">
        <v>389</v>
      </c>
      <c r="H14" s="273">
        <v>4.8</v>
      </c>
      <c r="I14" s="273"/>
      <c r="J14" s="20"/>
      <c r="K14" s="20"/>
    </row>
    <row r="16" spans="2:14" ht="18">
      <c r="B16" s="461" t="s">
        <v>33</v>
      </c>
      <c r="C16" s="461"/>
      <c r="D16" s="461"/>
      <c r="E16" s="461"/>
      <c r="F16" s="461"/>
      <c r="G16" s="461"/>
      <c r="H16" s="461"/>
      <c r="I16" s="461"/>
      <c r="J16" s="461"/>
      <c r="K16" s="461"/>
      <c r="L16" s="461"/>
      <c r="M16" s="461"/>
    </row>
    <row r="17" spans="2:13" ht="15.6" customHeight="1"/>
    <row r="18" spans="2:13">
      <c r="C18" s="458" t="s">
        <v>166</v>
      </c>
      <c r="D18" s="458"/>
      <c r="E18" s="458"/>
      <c r="F18" s="458"/>
      <c r="G18" s="458"/>
      <c r="H18" s="458"/>
      <c r="I18" s="458"/>
    </row>
    <row r="19" spans="2:13">
      <c r="B19" s="7"/>
      <c r="C19" s="190">
        <v>2016</v>
      </c>
      <c r="D19" s="190">
        <v>2017</v>
      </c>
      <c r="E19" s="190">
        <v>2018</v>
      </c>
      <c r="F19" s="190">
        <v>2019</v>
      </c>
      <c r="G19" s="190">
        <v>2020</v>
      </c>
      <c r="H19" s="190">
        <v>2021</v>
      </c>
      <c r="I19" s="190">
        <v>2022</v>
      </c>
    </row>
    <row r="20" spans="2:13">
      <c r="B20" s="210" t="s">
        <v>24</v>
      </c>
      <c r="C20" s="181">
        <v>0.15587762054816615</v>
      </c>
      <c r="D20" s="181">
        <v>0.19701363584659448</v>
      </c>
      <c r="E20" s="181">
        <v>0.14180690661789422</v>
      </c>
      <c r="F20" s="181">
        <v>0.19599414262865525</v>
      </c>
      <c r="G20" s="87" t="s">
        <v>45</v>
      </c>
      <c r="H20" s="87" t="s">
        <v>45</v>
      </c>
      <c r="I20" s="87">
        <v>0.20524746789337953</v>
      </c>
    </row>
    <row r="21" spans="2:13">
      <c r="B21" s="210" t="s">
        <v>25</v>
      </c>
      <c r="C21" s="87">
        <v>0.15817462019066716</v>
      </c>
      <c r="D21" s="87">
        <v>0.16031394273318958</v>
      </c>
      <c r="E21" s="87">
        <v>0.21822856835590926</v>
      </c>
      <c r="F21" s="87">
        <v>0.165886154621295</v>
      </c>
      <c r="G21" s="87" t="s">
        <v>45</v>
      </c>
      <c r="H21" s="87">
        <v>0.1841428224789653</v>
      </c>
      <c r="I21" s="87">
        <v>0.22337648774918484</v>
      </c>
    </row>
    <row r="22" spans="2:13">
      <c r="B22" s="210" t="s">
        <v>26</v>
      </c>
      <c r="C22" s="87">
        <v>0.2205102600195393</v>
      </c>
      <c r="D22" s="87">
        <v>0.24451844015963842</v>
      </c>
      <c r="E22" s="87">
        <v>0.24111607829903378</v>
      </c>
      <c r="F22" s="87">
        <v>0.28265000143186303</v>
      </c>
      <c r="G22" s="87" t="s">
        <v>45</v>
      </c>
      <c r="H22" s="87">
        <v>0.26054705055693583</v>
      </c>
      <c r="I22" s="87">
        <v>0.2942656274833888</v>
      </c>
    </row>
    <row r="23" spans="2:13">
      <c r="B23" s="210" t="s">
        <v>27</v>
      </c>
      <c r="C23" s="87">
        <v>0.55870741273582669</v>
      </c>
      <c r="D23" s="87">
        <v>0.55407410449791816</v>
      </c>
      <c r="E23" s="87">
        <v>0.53762074378430302</v>
      </c>
      <c r="F23" s="87">
        <v>0.55554488751934483</v>
      </c>
      <c r="G23" s="87">
        <v>0.49296685320336359</v>
      </c>
      <c r="H23" s="87">
        <v>0.58817750622241005</v>
      </c>
      <c r="I23" s="87">
        <v>0.60697810504032201</v>
      </c>
    </row>
    <row r="24" spans="2:13">
      <c r="B24" s="210" t="s">
        <v>28</v>
      </c>
      <c r="C24" s="87">
        <v>0.69146537289081622</v>
      </c>
      <c r="D24" s="87">
        <v>0.67197369227938919</v>
      </c>
      <c r="E24" s="87">
        <v>0.70031211470646559</v>
      </c>
      <c r="F24" s="87">
        <v>0.71400852162554607</v>
      </c>
      <c r="G24" s="87">
        <v>0.6416540490917787</v>
      </c>
      <c r="H24" s="87">
        <v>0.71088169346078933</v>
      </c>
      <c r="I24" s="87">
        <v>0.72459220801555058</v>
      </c>
    </row>
    <row r="25" spans="2:13">
      <c r="B25" s="210" t="s">
        <v>29</v>
      </c>
      <c r="C25" s="87">
        <v>0.27235767998318455</v>
      </c>
      <c r="D25" s="87">
        <v>0.24823837815620611</v>
      </c>
      <c r="E25" s="87">
        <v>0.3102792290145393</v>
      </c>
      <c r="F25" s="87">
        <v>0.30645191790644866</v>
      </c>
      <c r="G25" s="87">
        <v>0.30765454769255368</v>
      </c>
      <c r="H25" s="87">
        <v>0.33763311094663528</v>
      </c>
      <c r="I25" s="87">
        <v>0.35926638412537315</v>
      </c>
    </row>
    <row r="26" spans="2:13" ht="15">
      <c r="B26" s="211" t="s">
        <v>30</v>
      </c>
      <c r="C26" s="251">
        <v>0.36507354791676466</v>
      </c>
      <c r="D26" s="251">
        <v>0.3656508745722179</v>
      </c>
      <c r="E26" s="251">
        <v>0.37802299200355505</v>
      </c>
      <c r="F26" s="251">
        <v>0.38880908626901012</v>
      </c>
      <c r="G26" s="251" t="s">
        <v>45</v>
      </c>
      <c r="H26" s="251" t="s">
        <v>45</v>
      </c>
      <c r="I26" s="251">
        <v>0.42241486442898718</v>
      </c>
    </row>
    <row r="28" spans="2:13" ht="15">
      <c r="B28" s="21"/>
      <c r="C28" s="22"/>
      <c r="D28" s="22"/>
      <c r="E28" s="22"/>
      <c r="F28" s="22"/>
      <c r="G28" s="22"/>
      <c r="H28" s="22"/>
      <c r="I28" s="22"/>
      <c r="J28" s="22"/>
      <c r="K28" s="22"/>
    </row>
    <row r="29" spans="2:13" ht="18">
      <c r="B29" s="461" t="s">
        <v>173</v>
      </c>
      <c r="C29" s="461"/>
      <c r="D29" s="461"/>
      <c r="E29" s="461"/>
      <c r="F29" s="461"/>
      <c r="G29" s="461"/>
      <c r="H29" s="461"/>
      <c r="I29" s="461"/>
      <c r="J29" s="461"/>
      <c r="K29" s="461"/>
      <c r="L29" s="461"/>
      <c r="M29" s="461"/>
    </row>
    <row r="30" spans="2:13" s="22" customFormat="1" ht="15"/>
    <row r="31" spans="2:13" ht="15">
      <c r="B31" s="7"/>
      <c r="C31" s="7"/>
      <c r="D31" s="210" t="s">
        <v>166</v>
      </c>
      <c r="F31" s="22"/>
      <c r="G31" s="22"/>
      <c r="H31" s="22"/>
      <c r="I31" s="22"/>
      <c r="J31" s="22"/>
    </row>
    <row r="32" spans="2:13" ht="30">
      <c r="B32" s="477" t="s">
        <v>44</v>
      </c>
      <c r="C32" s="211" t="s">
        <v>33</v>
      </c>
      <c r="D32" s="200">
        <v>0.35240216996440971</v>
      </c>
      <c r="F32" s="22"/>
      <c r="G32" s="22"/>
      <c r="H32" s="22"/>
      <c r="I32" s="22"/>
      <c r="J32" s="22"/>
    </row>
    <row r="33" spans="2:11" ht="15">
      <c r="B33" s="477"/>
      <c r="C33" s="211" t="s">
        <v>377</v>
      </c>
      <c r="D33" s="157" t="s">
        <v>390</v>
      </c>
      <c r="F33" s="22"/>
      <c r="G33" s="22"/>
      <c r="H33" s="22"/>
      <c r="I33" s="22"/>
      <c r="J33" s="22"/>
    </row>
    <row r="34" spans="2:11" ht="30">
      <c r="B34" s="477" t="s">
        <v>65</v>
      </c>
      <c r="C34" s="211" t="s">
        <v>33</v>
      </c>
      <c r="D34" s="156">
        <v>0.39287384555181276</v>
      </c>
      <c r="F34" s="22"/>
      <c r="G34" s="22"/>
      <c r="H34" s="22"/>
      <c r="I34" s="22"/>
      <c r="J34" s="22"/>
    </row>
    <row r="35" spans="2:11" ht="15">
      <c r="B35" s="477"/>
      <c r="C35" s="211" t="s">
        <v>377</v>
      </c>
      <c r="D35" s="157" t="s">
        <v>172</v>
      </c>
      <c r="F35" s="22"/>
      <c r="G35" s="22"/>
      <c r="H35" s="22"/>
      <c r="I35" s="22"/>
      <c r="J35" s="22"/>
    </row>
    <row r="36" spans="2:11" ht="30">
      <c r="B36" s="477" t="s">
        <v>63</v>
      </c>
      <c r="C36" s="211" t="s">
        <v>33</v>
      </c>
      <c r="D36" s="159">
        <v>0.46819519571094437</v>
      </c>
      <c r="F36" s="22"/>
      <c r="G36" s="22"/>
      <c r="H36" s="22"/>
      <c r="I36" s="22"/>
      <c r="J36" s="22"/>
    </row>
    <row r="37" spans="2:11" ht="15">
      <c r="B37" s="477"/>
      <c r="C37" s="211" t="s">
        <v>377</v>
      </c>
      <c r="D37" s="158" t="s">
        <v>390</v>
      </c>
      <c r="F37" s="22"/>
      <c r="G37" s="22"/>
      <c r="H37" s="22"/>
      <c r="I37" s="22"/>
      <c r="J37" s="22"/>
    </row>
    <row r="38" spans="2:11" ht="30">
      <c r="B38" s="477" t="s">
        <v>4</v>
      </c>
      <c r="C38" s="211" t="s">
        <v>33</v>
      </c>
      <c r="D38" s="159">
        <v>0.22913958580127569</v>
      </c>
      <c r="F38" s="22"/>
      <c r="G38" s="22"/>
      <c r="H38" s="22"/>
      <c r="I38" s="22"/>
      <c r="J38" s="22"/>
    </row>
    <row r="39" spans="2:11" ht="15">
      <c r="B39" s="477"/>
      <c r="C39" s="211" t="s">
        <v>377</v>
      </c>
      <c r="D39" s="158" t="s">
        <v>286</v>
      </c>
      <c r="F39" s="22"/>
      <c r="G39" s="22"/>
      <c r="H39" s="22"/>
      <c r="I39" s="22"/>
      <c r="J39" s="22"/>
    </row>
    <row r="40" spans="2:11" ht="30">
      <c r="B40" s="477" t="s">
        <v>46</v>
      </c>
      <c r="C40" s="211" t="s">
        <v>33</v>
      </c>
      <c r="D40" s="160">
        <v>0.42241486442898718</v>
      </c>
      <c r="F40" s="22"/>
      <c r="G40" s="22"/>
      <c r="H40" s="22"/>
      <c r="I40" s="22"/>
      <c r="J40" s="22"/>
      <c r="K40" s="22"/>
    </row>
    <row r="41" spans="2:11" ht="15">
      <c r="B41" s="477"/>
      <c r="C41" s="211" t="s">
        <v>377</v>
      </c>
      <c r="D41" s="161" t="s">
        <v>390</v>
      </c>
      <c r="F41" s="22"/>
      <c r="G41" s="22"/>
      <c r="H41" s="22"/>
      <c r="I41" s="22"/>
      <c r="J41" s="22"/>
      <c r="K41" s="22"/>
    </row>
    <row r="42" spans="2:11" ht="15">
      <c r="B42" s="21"/>
      <c r="C42" s="22"/>
      <c r="D42" s="22"/>
      <c r="E42" s="22"/>
      <c r="F42" s="22"/>
      <c r="G42" s="22"/>
      <c r="H42" s="22"/>
      <c r="I42" s="22"/>
      <c r="J42" s="22"/>
      <c r="K42" s="22"/>
    </row>
    <row r="44" spans="2:11" ht="18">
      <c r="B44" s="461" t="s">
        <v>55</v>
      </c>
      <c r="C44" s="461"/>
      <c r="D44" s="461"/>
      <c r="E44" s="461"/>
      <c r="F44" s="461"/>
      <c r="G44" s="461"/>
      <c r="H44" s="461"/>
      <c r="I44" s="461"/>
      <c r="J44" s="266"/>
      <c r="K44" s="266"/>
    </row>
    <row r="47" spans="2:11">
      <c r="C47" s="496" t="s">
        <v>166</v>
      </c>
      <c r="D47" s="497"/>
      <c r="E47" s="497"/>
      <c r="F47" s="497"/>
      <c r="G47" s="497"/>
      <c r="H47" s="497"/>
      <c r="I47" s="497"/>
      <c r="J47" s="497"/>
    </row>
    <row r="48" spans="2:11">
      <c r="B48" s="7"/>
      <c r="C48" s="190">
        <v>2016</v>
      </c>
      <c r="D48" s="190">
        <v>2017</v>
      </c>
      <c r="E48" s="190">
        <v>2018</v>
      </c>
      <c r="F48" s="190">
        <v>2019</v>
      </c>
      <c r="G48" s="190">
        <v>2020</v>
      </c>
      <c r="H48" s="190">
        <v>2021</v>
      </c>
      <c r="I48" s="190">
        <v>2022</v>
      </c>
      <c r="J48" s="261" t="s">
        <v>376</v>
      </c>
    </row>
    <row r="49" spans="2:13">
      <c r="B49" s="210" t="s">
        <v>24</v>
      </c>
      <c r="C49" s="262">
        <v>4.7419656129549965</v>
      </c>
      <c r="D49" s="262">
        <v>4.4309024489243676</v>
      </c>
      <c r="E49" s="262">
        <v>4.2016063264549608</v>
      </c>
      <c r="F49" s="262">
        <v>4.4486047166346667</v>
      </c>
      <c r="G49" s="124" t="s">
        <v>45</v>
      </c>
      <c r="H49" s="124" t="s">
        <v>45</v>
      </c>
      <c r="I49" s="124">
        <v>4.2800043979000897</v>
      </c>
      <c r="J49" s="87">
        <v>-3.9424878048057388E-2</v>
      </c>
    </row>
    <row r="50" spans="2:13">
      <c r="B50" s="210" t="s">
        <v>25</v>
      </c>
      <c r="C50" s="124">
        <v>3.6284149599287621</v>
      </c>
      <c r="D50" s="124">
        <v>3.7071488182964289</v>
      </c>
      <c r="E50" s="124">
        <v>4.278353550012322</v>
      </c>
      <c r="F50" s="124">
        <v>3.5737355685956751</v>
      </c>
      <c r="G50" s="124" t="s">
        <v>45</v>
      </c>
      <c r="H50" s="124">
        <v>3.4608905180988514</v>
      </c>
      <c r="I50" s="124">
        <v>3.9175345284416849</v>
      </c>
      <c r="J50" s="87">
        <v>9.9680767251887861E-2</v>
      </c>
    </row>
    <row r="51" spans="2:13">
      <c r="B51" s="210" t="s">
        <v>26</v>
      </c>
      <c r="C51" s="124">
        <v>4.9787998852594209</v>
      </c>
      <c r="D51" s="124">
        <v>4.6349619978284471</v>
      </c>
      <c r="E51" s="124">
        <v>4.4007476290795084</v>
      </c>
      <c r="F51" s="124">
        <v>4.498824221901967</v>
      </c>
      <c r="G51" s="124" t="s">
        <v>45</v>
      </c>
      <c r="H51" s="124">
        <v>4.6291858387366895</v>
      </c>
      <c r="I51" s="124">
        <v>4.5579046034501456</v>
      </c>
      <c r="J51" s="87">
        <v>1.666252391598802E-2</v>
      </c>
    </row>
    <row r="52" spans="2:13">
      <c r="B52" s="210" t="s">
        <v>27</v>
      </c>
      <c r="C52" s="124">
        <v>6.2608190787138902</v>
      </c>
      <c r="D52" s="124">
        <v>6.6348207670483639</v>
      </c>
      <c r="E52" s="124">
        <v>6.7313630664517285</v>
      </c>
      <c r="F52" s="124">
        <v>6.9327222207584942</v>
      </c>
      <c r="G52" s="124">
        <v>6.5740825388244231</v>
      </c>
      <c r="H52" s="124">
        <v>6.3301372030015992</v>
      </c>
      <c r="I52" s="124">
        <v>6.1480099072222707</v>
      </c>
      <c r="J52" s="87">
        <v>-0.11323532675574179</v>
      </c>
    </row>
    <row r="53" spans="2:13">
      <c r="B53" s="210" t="s">
        <v>28</v>
      </c>
      <c r="C53" s="124">
        <v>7.9166067096126493</v>
      </c>
      <c r="D53" s="124">
        <v>7.8286343772658427</v>
      </c>
      <c r="E53" s="124">
        <v>7.4805142616939548</v>
      </c>
      <c r="F53" s="124">
        <v>7.4081701098230992</v>
      </c>
      <c r="G53" s="124">
        <v>6.6770173778522715</v>
      </c>
      <c r="H53" s="124">
        <v>7.4197147843146158</v>
      </c>
      <c r="I53" s="124">
        <v>7.7939099369965961</v>
      </c>
      <c r="J53" s="87">
        <v>5.9440213697807782E-2</v>
      </c>
    </row>
    <row r="54" spans="2:13">
      <c r="B54" s="210" t="s">
        <v>29</v>
      </c>
      <c r="C54" s="124">
        <v>5.0899329325503002</v>
      </c>
      <c r="D54" s="124">
        <v>5.3221010505252631</v>
      </c>
      <c r="E54" s="124">
        <v>4.7695837282423916</v>
      </c>
      <c r="F54" s="124">
        <v>4.8925223073880035</v>
      </c>
      <c r="G54" s="124">
        <v>5.1506316837127981</v>
      </c>
      <c r="H54" s="124">
        <v>5.0133350651023534</v>
      </c>
      <c r="I54" s="124">
        <v>5.0991326224632649</v>
      </c>
      <c r="J54" s="87">
        <v>5.163421941491738E-2</v>
      </c>
    </row>
    <row r="55" spans="2:13" ht="15">
      <c r="B55" s="211" t="s">
        <v>30</v>
      </c>
      <c r="C55" s="263">
        <v>6.1763241297712907</v>
      </c>
      <c r="D55" s="263">
        <v>6.1524392787131399</v>
      </c>
      <c r="E55" s="263">
        <v>5.9987237123952477</v>
      </c>
      <c r="F55" s="263">
        <v>5.9804298689891011</v>
      </c>
      <c r="G55" s="263" t="s">
        <v>45</v>
      </c>
      <c r="H55" s="263" t="s">
        <v>45</v>
      </c>
      <c r="I55" s="263">
        <v>5.8852836353275562</v>
      </c>
      <c r="J55" s="251">
        <v>-1.2284035143408732E-2</v>
      </c>
    </row>
    <row r="56" spans="2:13" ht="15">
      <c r="B56" s="264"/>
      <c r="C56" s="264"/>
      <c r="D56" s="264"/>
      <c r="E56" s="264"/>
      <c r="F56" s="264"/>
      <c r="G56" s="264"/>
      <c r="H56" s="264"/>
      <c r="I56" s="264"/>
      <c r="J56" s="265"/>
    </row>
    <row r="58" spans="2:13" ht="18">
      <c r="B58" s="461" t="s">
        <v>287</v>
      </c>
      <c r="C58" s="461"/>
      <c r="D58" s="461"/>
      <c r="E58" s="461"/>
      <c r="F58" s="461"/>
      <c r="G58" s="461"/>
      <c r="H58" s="461"/>
      <c r="I58" s="461"/>
      <c r="J58" s="266"/>
      <c r="K58" s="266"/>
    </row>
    <row r="59" spans="2:13" s="22" customFormat="1" ht="15">
      <c r="J59" s="3"/>
      <c r="K59" s="3"/>
      <c r="L59" s="3"/>
      <c r="M59" s="3"/>
    </row>
    <row r="60" spans="2:13" ht="15">
      <c r="B60" s="7"/>
      <c r="C60" s="7"/>
      <c r="D60" s="210" t="s">
        <v>166</v>
      </c>
      <c r="F60" s="22"/>
      <c r="G60" s="22"/>
      <c r="H60" s="22"/>
    </row>
    <row r="61" spans="2:13" ht="15">
      <c r="B61" s="477" t="s">
        <v>44</v>
      </c>
      <c r="C61" s="210" t="s">
        <v>288</v>
      </c>
      <c r="D61" s="354">
        <v>5.0602895938920254</v>
      </c>
      <c r="F61" s="22"/>
      <c r="G61" s="22"/>
      <c r="H61" s="22"/>
    </row>
    <row r="62" spans="2:13" ht="15">
      <c r="B62" s="477"/>
      <c r="C62" s="210" t="s">
        <v>377</v>
      </c>
      <c r="D62" s="203">
        <v>3.4132687317432471E-2</v>
      </c>
      <c r="F62" s="22"/>
      <c r="G62" s="22"/>
      <c r="H62" s="22"/>
    </row>
    <row r="63" spans="2:13" ht="15">
      <c r="B63" s="477" t="s">
        <v>65</v>
      </c>
      <c r="C63" s="210" t="s">
        <v>288</v>
      </c>
      <c r="D63" s="354">
        <v>5.2553469040767364</v>
      </c>
      <c r="F63" s="22"/>
      <c r="G63" s="22"/>
      <c r="H63" s="22"/>
    </row>
    <row r="64" spans="2:13" ht="15">
      <c r="B64" s="477"/>
      <c r="C64" s="210" t="s">
        <v>377</v>
      </c>
      <c r="D64" s="203">
        <v>-4.8735659020262272E-2</v>
      </c>
      <c r="F64" s="22"/>
      <c r="G64" s="22"/>
      <c r="H64" s="22"/>
    </row>
    <row r="65" spans="2:8" ht="15">
      <c r="B65" s="477" t="s">
        <v>63</v>
      </c>
      <c r="C65" s="210" t="s">
        <v>288</v>
      </c>
      <c r="D65" s="354">
        <v>6.6085441869344441</v>
      </c>
      <c r="F65" s="22"/>
      <c r="G65" s="22"/>
      <c r="H65" s="22"/>
    </row>
    <row r="66" spans="2:8" ht="15">
      <c r="B66" s="477"/>
      <c r="C66" s="210" t="s">
        <v>377</v>
      </c>
      <c r="D66" s="203">
        <v>-1.6733468935108648E-2</v>
      </c>
      <c r="F66" s="22"/>
      <c r="G66" s="22"/>
      <c r="H66" s="22"/>
    </row>
    <row r="67" spans="2:8" ht="15">
      <c r="B67" s="477" t="s">
        <v>4</v>
      </c>
      <c r="C67" s="210" t="s">
        <v>288</v>
      </c>
      <c r="D67" s="354">
        <v>2.9834500782834481</v>
      </c>
      <c r="F67" s="22"/>
      <c r="G67" s="22"/>
      <c r="H67" s="22"/>
    </row>
    <row r="68" spans="2:8" ht="15">
      <c r="B68" s="477"/>
      <c r="C68" s="210" t="s">
        <v>377</v>
      </c>
      <c r="D68" s="203">
        <v>-0.39456517543795466</v>
      </c>
      <c r="F68" s="22"/>
      <c r="G68" s="22"/>
      <c r="H68" s="22"/>
    </row>
    <row r="69" spans="2:8" ht="15">
      <c r="B69" s="477" t="s">
        <v>46</v>
      </c>
      <c r="C69" s="210" t="s">
        <v>288</v>
      </c>
      <c r="D69" s="354">
        <v>5.8852836353275562</v>
      </c>
      <c r="F69" s="22"/>
      <c r="G69" s="22"/>
      <c r="H69" s="22"/>
    </row>
    <row r="70" spans="2:8" ht="15">
      <c r="B70" s="477"/>
      <c r="C70" s="210" t="s">
        <v>377</v>
      </c>
      <c r="D70" s="203">
        <v>-1.5909597762347467E-2</v>
      </c>
      <c r="F70" s="22"/>
      <c r="G70" s="22"/>
      <c r="H70" s="22"/>
    </row>
  </sheetData>
  <mergeCells count="20">
    <mergeCell ref="B16:M16"/>
    <mergeCell ref="B2:M4"/>
    <mergeCell ref="B7:M9"/>
    <mergeCell ref="G12:I12"/>
    <mergeCell ref="B5:N5"/>
    <mergeCell ref="C47:J47"/>
    <mergeCell ref="B44:I44"/>
    <mergeCell ref="B58:I58"/>
    <mergeCell ref="B61:B62"/>
    <mergeCell ref="C18:I18"/>
    <mergeCell ref="B32:B33"/>
    <mergeCell ref="B34:B35"/>
    <mergeCell ref="B36:B37"/>
    <mergeCell ref="B38:B39"/>
    <mergeCell ref="B29:M29"/>
    <mergeCell ref="B63:B64"/>
    <mergeCell ref="B65:B66"/>
    <mergeCell ref="B67:B68"/>
    <mergeCell ref="B69:B70"/>
    <mergeCell ref="B40:B41"/>
  </mergeCells>
  <pageMargins left="0.7" right="0.7" top="0.75" bottom="0.75" header="0.3" footer="0.3"/>
  <pageSetup paperSize="9" scale="47"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188"/>
    <pageSetUpPr fitToPage="1"/>
  </sheetPr>
  <dimension ref="B1:N91"/>
  <sheetViews>
    <sheetView showGridLines="0" topLeftCell="A4" zoomScale="95" zoomScaleNormal="95" workbookViewId="0">
      <selection activeCell="B18" sqref="B18"/>
    </sheetView>
  </sheetViews>
  <sheetFormatPr baseColWidth="10" defaultColWidth="11.5703125" defaultRowHeight="14.25"/>
  <cols>
    <col min="1" max="1" width="11.5703125" style="3"/>
    <col min="2" max="2" width="24.42578125" style="3" customWidth="1"/>
    <col min="3" max="3" width="23.28515625" style="3" customWidth="1"/>
    <col min="4" max="4" width="23.42578125" style="3" customWidth="1"/>
    <col min="5" max="5" width="19.140625" style="3" customWidth="1"/>
    <col min="6" max="6" width="14.85546875" style="3" bestFit="1" customWidth="1"/>
    <col min="7" max="7" width="16.5703125" style="3" customWidth="1"/>
    <col min="8" max="8" width="14.85546875" style="3" bestFit="1" customWidth="1"/>
    <col min="9" max="9" width="14.5703125" style="3" bestFit="1" customWidth="1"/>
    <col min="10" max="10" width="14.85546875" style="3" bestFit="1" customWidth="1"/>
    <col min="11" max="11" width="16.28515625" style="3" bestFit="1" customWidth="1"/>
    <col min="12" max="12" width="16" style="3" customWidth="1"/>
    <col min="13" max="13" width="16.85546875" style="3" customWidth="1"/>
    <col min="14" max="16384" width="11.5703125" style="3"/>
  </cols>
  <sheetData>
    <row r="1" spans="2:14" ht="15" thickBot="1"/>
    <row r="2" spans="2:14" ht="14.45" customHeight="1">
      <c r="B2" s="500" t="s">
        <v>160</v>
      </c>
      <c r="C2" s="501"/>
      <c r="D2" s="501"/>
      <c r="E2" s="501"/>
      <c r="F2" s="501"/>
      <c r="G2" s="501"/>
      <c r="H2" s="501"/>
      <c r="I2" s="501"/>
      <c r="J2" s="501"/>
      <c r="K2" s="501"/>
      <c r="L2" s="501"/>
      <c r="M2" s="502"/>
    </row>
    <row r="3" spans="2:14" ht="14.45" customHeight="1">
      <c r="B3" s="462"/>
      <c r="C3" s="463"/>
      <c r="D3" s="463"/>
      <c r="E3" s="463"/>
      <c r="F3" s="463"/>
      <c r="G3" s="463"/>
      <c r="H3" s="463"/>
      <c r="I3" s="463"/>
      <c r="J3" s="463"/>
      <c r="K3" s="463"/>
      <c r="L3" s="463"/>
      <c r="M3" s="503"/>
    </row>
    <row r="4" spans="2:14" ht="15" customHeight="1" thickBot="1">
      <c r="B4" s="504"/>
      <c r="C4" s="505"/>
      <c r="D4" s="505"/>
      <c r="E4" s="505"/>
      <c r="F4" s="505"/>
      <c r="G4" s="505"/>
      <c r="H4" s="505"/>
      <c r="I4" s="505"/>
      <c r="J4" s="505"/>
      <c r="K4" s="505"/>
      <c r="L4" s="505"/>
      <c r="M4" s="506"/>
    </row>
    <row r="5" spans="2:14">
      <c r="B5" s="483" t="s">
        <v>423</v>
      </c>
      <c r="C5" s="483"/>
      <c r="D5" s="483"/>
      <c r="E5" s="483"/>
      <c r="F5" s="483"/>
      <c r="G5" s="483"/>
      <c r="H5" s="483"/>
      <c r="I5" s="483"/>
      <c r="J5" s="483"/>
      <c r="K5" s="483"/>
      <c r="L5" s="483"/>
      <c r="M5" s="483"/>
      <c r="N5" s="483"/>
    </row>
    <row r="6" spans="2:14">
      <c r="B6" s="480"/>
      <c r="C6" s="480"/>
      <c r="D6" s="480"/>
      <c r="E6" s="480"/>
      <c r="F6" s="480"/>
      <c r="G6" s="480"/>
      <c r="H6" s="480"/>
      <c r="I6" s="480"/>
      <c r="J6" s="480"/>
      <c r="K6" s="480"/>
      <c r="L6" s="480"/>
      <c r="M6" s="480"/>
    </row>
    <row r="7" spans="2:14">
      <c r="B7" s="480"/>
      <c r="C7" s="480"/>
      <c r="D7" s="480"/>
      <c r="E7" s="480"/>
      <c r="F7" s="480"/>
      <c r="G7" s="480"/>
      <c r="H7" s="480"/>
      <c r="I7" s="480"/>
      <c r="J7" s="480"/>
      <c r="K7" s="480"/>
      <c r="L7" s="480"/>
      <c r="M7" s="480"/>
    </row>
    <row r="8" spans="2:14">
      <c r="B8" s="209"/>
      <c r="C8" s="209"/>
      <c r="D8" s="209"/>
      <c r="E8" s="209"/>
      <c r="F8" s="209"/>
      <c r="G8" s="209"/>
      <c r="H8" s="209"/>
      <c r="I8" s="209"/>
      <c r="J8" s="209"/>
      <c r="K8" s="209"/>
      <c r="L8" s="209"/>
      <c r="M8" s="209"/>
    </row>
    <row r="9" spans="2:14" ht="14.45" customHeight="1">
      <c r="B9" s="492" t="s">
        <v>412</v>
      </c>
      <c r="C9" s="492"/>
      <c r="D9" s="492"/>
      <c r="E9" s="492"/>
      <c r="F9" s="492"/>
      <c r="G9" s="492"/>
      <c r="H9" s="492"/>
      <c r="I9" s="492"/>
      <c r="J9" s="492"/>
      <c r="K9" s="492"/>
      <c r="L9" s="492"/>
      <c r="M9" s="492"/>
    </row>
    <row r="10" spans="2:14">
      <c r="B10" s="492"/>
      <c r="C10" s="492"/>
      <c r="D10" s="492"/>
      <c r="E10" s="492"/>
      <c r="F10" s="492"/>
      <c r="G10" s="492"/>
      <c r="H10" s="492"/>
      <c r="I10" s="492"/>
      <c r="J10" s="492"/>
      <c r="K10" s="492"/>
      <c r="L10" s="492"/>
      <c r="M10" s="492"/>
    </row>
    <row r="11" spans="2:14">
      <c r="B11" s="492"/>
      <c r="C11" s="492"/>
      <c r="D11" s="492"/>
      <c r="E11" s="492"/>
      <c r="F11" s="492"/>
      <c r="G11" s="492"/>
      <c r="H11" s="492"/>
      <c r="I11" s="492"/>
      <c r="J11" s="492"/>
      <c r="K11" s="492"/>
      <c r="L11" s="492"/>
      <c r="M11" s="492"/>
    </row>
    <row r="12" spans="2:14">
      <c r="B12" s="492"/>
      <c r="C12" s="492"/>
      <c r="D12" s="492"/>
      <c r="E12" s="492"/>
      <c r="F12" s="492"/>
      <c r="G12" s="492"/>
      <c r="H12" s="492"/>
      <c r="I12" s="492"/>
      <c r="J12" s="492"/>
      <c r="K12" s="492"/>
      <c r="L12" s="492"/>
      <c r="M12" s="492"/>
    </row>
    <row r="13" spans="2:14">
      <c r="B13" s="492"/>
      <c r="C13" s="492"/>
      <c r="D13" s="492"/>
      <c r="E13" s="492"/>
      <c r="F13" s="492"/>
      <c r="G13" s="492"/>
      <c r="H13" s="492"/>
      <c r="I13" s="492"/>
      <c r="J13" s="492"/>
      <c r="K13" s="492"/>
      <c r="L13" s="492"/>
      <c r="M13" s="492"/>
    </row>
    <row r="14" spans="2:14">
      <c r="B14" s="492"/>
      <c r="C14" s="492"/>
      <c r="D14" s="492"/>
      <c r="E14" s="492"/>
      <c r="F14" s="492"/>
      <c r="G14" s="492"/>
      <c r="H14" s="492"/>
      <c r="I14" s="492"/>
      <c r="J14" s="492"/>
      <c r="K14" s="492"/>
      <c r="L14" s="492"/>
      <c r="M14" s="492"/>
    </row>
    <row r="15" spans="2:14">
      <c r="B15" s="209"/>
      <c r="C15" s="209"/>
      <c r="D15" s="209"/>
      <c r="E15" s="209"/>
      <c r="F15" s="209"/>
      <c r="G15" s="209"/>
      <c r="H15" s="209"/>
      <c r="I15" s="209"/>
      <c r="J15" s="209"/>
      <c r="K15" s="209"/>
      <c r="L15" s="209"/>
      <c r="M15" s="209"/>
    </row>
    <row r="16" spans="2:14" ht="18.75">
      <c r="B16" s="209"/>
      <c r="C16" s="209"/>
      <c r="D16" s="209"/>
      <c r="E16" s="209"/>
      <c r="F16" s="209"/>
      <c r="G16" s="231"/>
      <c r="H16" s="232"/>
      <c r="I16" s="232"/>
      <c r="J16" s="232"/>
      <c r="K16" s="209"/>
      <c r="L16" s="209"/>
      <c r="M16" s="209"/>
    </row>
    <row r="17" spans="2:14" ht="18">
      <c r="B17" s="479" t="s">
        <v>166</v>
      </c>
      <c r="C17" s="479"/>
      <c r="D17" s="479"/>
      <c r="E17" s="479"/>
      <c r="G17" s="272" t="s">
        <v>86</v>
      </c>
      <c r="H17" s="272"/>
      <c r="I17" s="272"/>
      <c r="J17" s="272"/>
    </row>
    <row r="18" spans="2:14">
      <c r="B18" s="383" t="str">
        <f>ROUND(I26,-1)&amp;" nuitées"</f>
        <v>2829740 nuitées</v>
      </c>
      <c r="C18" s="311"/>
      <c r="D18" s="311"/>
      <c r="E18" s="311"/>
      <c r="G18" s="356">
        <v>211765253</v>
      </c>
      <c r="H18" s="273" t="s">
        <v>375</v>
      </c>
      <c r="I18" s="273"/>
      <c r="J18" s="378"/>
    </row>
    <row r="19" spans="2:14">
      <c r="B19" s="312" t="s">
        <v>373</v>
      </c>
      <c r="C19" s="355">
        <v>0.5856467154546301</v>
      </c>
      <c r="D19" s="312"/>
      <c r="E19" s="213"/>
      <c r="G19" s="273" t="s">
        <v>373</v>
      </c>
      <c r="H19" s="357">
        <v>0.6</v>
      </c>
      <c r="I19" s="273"/>
      <c r="J19" s="378"/>
    </row>
    <row r="20" spans="2:14">
      <c r="B20" s="312" t="s">
        <v>374</v>
      </c>
      <c r="C20" s="355">
        <v>0.1176842632296769</v>
      </c>
      <c r="D20" s="312"/>
      <c r="E20" s="213"/>
      <c r="G20" s="273" t="s">
        <v>374</v>
      </c>
      <c r="H20" s="357">
        <v>0.32700000000000001</v>
      </c>
      <c r="I20" s="273"/>
      <c r="J20" s="378"/>
    </row>
    <row r="21" spans="2:14">
      <c r="B21" s="71"/>
      <c r="C21" s="20"/>
      <c r="D21" s="20"/>
      <c r="E21" s="20"/>
      <c r="J21" s="20"/>
      <c r="K21" s="20"/>
      <c r="L21" s="20"/>
      <c r="M21" s="20"/>
    </row>
    <row r="22" spans="2:14">
      <c r="B22" s="71"/>
      <c r="C22" s="20"/>
      <c r="D22" s="20"/>
      <c r="E22" s="20"/>
      <c r="F22" s="20"/>
      <c r="G22" s="20"/>
      <c r="H22" s="20"/>
      <c r="I22" s="20"/>
      <c r="J22" s="20"/>
      <c r="K22" s="20"/>
      <c r="L22" s="20"/>
      <c r="M22" s="20"/>
    </row>
    <row r="23" spans="2:14" ht="18">
      <c r="B23" s="66" t="s">
        <v>153</v>
      </c>
      <c r="C23" s="66"/>
      <c r="D23" s="66"/>
      <c r="E23" s="66"/>
      <c r="F23" s="66"/>
      <c r="G23" s="66"/>
      <c r="H23" s="66"/>
      <c r="I23" s="66"/>
      <c r="J23" s="66"/>
      <c r="K23" s="66"/>
      <c r="L23" s="66"/>
      <c r="M23" s="66"/>
    </row>
    <row r="25" spans="2:14" ht="15">
      <c r="B25" s="12"/>
      <c r="C25" s="211">
        <v>2016</v>
      </c>
      <c r="D25" s="211">
        <v>2017</v>
      </c>
      <c r="E25" s="211">
        <v>2018</v>
      </c>
      <c r="F25" s="211">
        <v>2019</v>
      </c>
      <c r="G25" s="211">
        <v>2020</v>
      </c>
      <c r="H25" s="211">
        <v>2021</v>
      </c>
      <c r="I25" s="211">
        <v>2022</v>
      </c>
      <c r="J25" s="211" t="s">
        <v>383</v>
      </c>
    </row>
    <row r="26" spans="2:14">
      <c r="B26" s="208" t="s">
        <v>102</v>
      </c>
      <c r="C26" s="88">
        <v>2683312</v>
      </c>
      <c r="D26" s="88">
        <v>2706387</v>
      </c>
      <c r="E26" s="88">
        <v>2726553</v>
      </c>
      <c r="F26" s="88">
        <v>2788411</v>
      </c>
      <c r="G26" s="88">
        <v>1867388.0469999998</v>
      </c>
      <c r="H26" s="88" t="s">
        <v>45</v>
      </c>
      <c r="I26" s="88">
        <v>2829738.9340650002</v>
      </c>
      <c r="J26" s="89">
        <f>(I26-F26)/F26</f>
        <v>1.4821320840077075E-2</v>
      </c>
    </row>
    <row r="27" spans="2:14">
      <c r="B27" s="208" t="s">
        <v>103</v>
      </c>
      <c r="C27" s="88">
        <v>2324240</v>
      </c>
      <c r="D27" s="88">
        <v>2329090</v>
      </c>
      <c r="E27" s="88">
        <v>2334594</v>
      </c>
      <c r="F27" s="88">
        <v>2420725</v>
      </c>
      <c r="G27" s="88" t="s">
        <v>45</v>
      </c>
      <c r="H27" s="88" t="s">
        <v>45</v>
      </c>
      <c r="I27" s="88">
        <v>2467306.4720240002</v>
      </c>
      <c r="J27" s="89">
        <f t="shared" ref="J27:J28" si="0">(I27-F27)/F27</f>
        <v>1.924277727705553E-2</v>
      </c>
    </row>
    <row r="28" spans="2:14" ht="26.45" customHeight="1">
      <c r="B28" s="207" t="s">
        <v>42</v>
      </c>
      <c r="C28" s="88">
        <v>359074</v>
      </c>
      <c r="D28" s="88">
        <v>377295</v>
      </c>
      <c r="E28" s="88">
        <v>391960</v>
      </c>
      <c r="F28" s="88">
        <v>367686</v>
      </c>
      <c r="G28" s="88" t="s">
        <v>45</v>
      </c>
      <c r="H28" s="88" t="s">
        <v>45</v>
      </c>
      <c r="I28" s="88">
        <v>362432.462054</v>
      </c>
      <c r="J28" s="89">
        <f t="shared" si="0"/>
        <v>-1.4288109816528224E-2</v>
      </c>
    </row>
    <row r="29" spans="2:14" ht="27.6" customHeight="1"/>
    <row r="32" spans="2:14">
      <c r="N32" s="10"/>
    </row>
    <row r="38" spans="2:13">
      <c r="M38" s="10"/>
    </row>
    <row r="45" spans="2:13" ht="18">
      <c r="B45" s="66" t="s">
        <v>132</v>
      </c>
      <c r="C45" s="66"/>
      <c r="D45" s="66"/>
      <c r="E45" s="66"/>
      <c r="F45" s="66"/>
      <c r="G45" s="66"/>
      <c r="H45" s="66"/>
      <c r="I45" s="66"/>
      <c r="J45" s="66"/>
      <c r="K45" s="66"/>
      <c r="L45" s="66"/>
      <c r="M45" s="66"/>
    </row>
    <row r="48" spans="2:13" ht="14.45" customHeight="1">
      <c r="C48" s="458" t="s">
        <v>166</v>
      </c>
      <c r="D48" s="458"/>
      <c r="E48" s="458"/>
      <c r="F48" s="458"/>
      <c r="G48" s="458"/>
      <c r="H48" s="458"/>
    </row>
    <row r="49" spans="2:13" ht="14.45" customHeight="1">
      <c r="C49" s="499">
        <v>2019</v>
      </c>
      <c r="D49" s="476"/>
      <c r="E49" s="475">
        <v>2022</v>
      </c>
      <c r="F49" s="476"/>
      <c r="G49" s="475" t="s">
        <v>376</v>
      </c>
      <c r="H49" s="476"/>
    </row>
    <row r="50" spans="2:13">
      <c r="C50" s="358" t="s">
        <v>52</v>
      </c>
      <c r="D50" s="359" t="s">
        <v>53</v>
      </c>
      <c r="E50" s="360" t="s">
        <v>52</v>
      </c>
      <c r="F50" s="359" t="s">
        <v>53</v>
      </c>
      <c r="G50" s="361" t="s">
        <v>52</v>
      </c>
      <c r="H50" s="359" t="s">
        <v>53</v>
      </c>
    </row>
    <row r="51" spans="2:13" ht="15">
      <c r="B51" s="211" t="s">
        <v>48</v>
      </c>
      <c r="C51" s="113">
        <v>764427</v>
      </c>
      <c r="D51" s="181">
        <v>0.27414430656025957</v>
      </c>
      <c r="E51" s="113">
        <v>767666.95003399998</v>
      </c>
      <c r="F51" s="181">
        <v>0.27128543230354635</v>
      </c>
      <c r="G51" s="181">
        <v>4.2384034499042805E-3</v>
      </c>
      <c r="H51" s="187" t="s">
        <v>47</v>
      </c>
    </row>
    <row r="52" spans="2:13" ht="15">
      <c r="B52" s="211" t="s">
        <v>189</v>
      </c>
      <c r="C52" s="88">
        <v>803778</v>
      </c>
      <c r="D52" s="87">
        <v>0.28825664509285037</v>
      </c>
      <c r="E52" s="88">
        <v>826711.10407599993</v>
      </c>
      <c r="F52" s="87">
        <v>0.29215101581417124</v>
      </c>
      <c r="G52" s="87">
        <v>2.8531639427802118E-2</v>
      </c>
      <c r="H52" s="90" t="s">
        <v>47</v>
      </c>
    </row>
    <row r="53" spans="2:13" ht="15">
      <c r="B53" s="211" t="s">
        <v>50</v>
      </c>
      <c r="C53" s="88">
        <v>518123</v>
      </c>
      <c r="D53" s="87">
        <v>0.18581299528656284</v>
      </c>
      <c r="E53" s="88">
        <v>533157.95965900004</v>
      </c>
      <c r="F53" s="87">
        <v>0.18841241969028696</v>
      </c>
      <c r="G53" s="87">
        <v>2.9018128241749631E-2</v>
      </c>
      <c r="H53" s="90" t="s">
        <v>47</v>
      </c>
    </row>
    <row r="54" spans="2:13" ht="15">
      <c r="B54" s="211" t="s">
        <v>64</v>
      </c>
      <c r="C54" s="88">
        <v>702081</v>
      </c>
      <c r="D54" s="87">
        <v>0.25178533580594825</v>
      </c>
      <c r="E54" s="88">
        <v>702202.92029599985</v>
      </c>
      <c r="F54" s="87">
        <v>0.24815113219199533</v>
      </c>
      <c r="G54" s="87" t="s">
        <v>45</v>
      </c>
      <c r="H54" s="90" t="s">
        <v>47</v>
      </c>
    </row>
    <row r="55" spans="2:13" ht="15">
      <c r="B55" s="211" t="s">
        <v>41</v>
      </c>
      <c r="C55" s="88">
        <v>2788411</v>
      </c>
      <c r="D55" s="87"/>
      <c r="E55" s="88">
        <v>2829738.9340650002</v>
      </c>
      <c r="F55" s="87">
        <v>1</v>
      </c>
      <c r="G55" s="87"/>
      <c r="H55" s="90"/>
    </row>
    <row r="57" spans="2:13" ht="15" customHeight="1">
      <c r="B57" s="66" t="s">
        <v>133</v>
      </c>
      <c r="C57" s="66"/>
      <c r="D57" s="66"/>
      <c r="E57" s="66"/>
      <c r="F57" s="66"/>
      <c r="G57" s="66"/>
      <c r="H57" s="66"/>
      <c r="I57" s="66"/>
      <c r="J57" s="66"/>
      <c r="K57" s="66"/>
      <c r="L57" s="66"/>
      <c r="M57" s="66"/>
    </row>
    <row r="58" spans="2:13" ht="15" customHeight="1"/>
    <row r="59" spans="2:13" ht="15">
      <c r="B59" s="9"/>
      <c r="C59" s="211">
        <v>2016</v>
      </c>
      <c r="D59" s="211">
        <v>2017</v>
      </c>
      <c r="E59" s="211">
        <v>2018</v>
      </c>
      <c r="F59" s="211">
        <v>2019</v>
      </c>
      <c r="G59" s="211">
        <v>2020</v>
      </c>
      <c r="H59" s="211">
        <v>2021</v>
      </c>
      <c r="I59" s="211">
        <v>2022</v>
      </c>
      <c r="J59" s="211" t="s">
        <v>383</v>
      </c>
    </row>
    <row r="60" spans="2:13" ht="15">
      <c r="B60" s="211" t="s">
        <v>35</v>
      </c>
      <c r="C60" s="113">
        <v>102666</v>
      </c>
      <c r="D60" s="113">
        <v>102692</v>
      </c>
      <c r="E60" s="113">
        <v>111529</v>
      </c>
      <c r="F60" s="113">
        <v>111245</v>
      </c>
      <c r="G60" s="113" t="s">
        <v>45</v>
      </c>
      <c r="H60" s="113" t="s">
        <v>45</v>
      </c>
      <c r="I60" s="113">
        <v>100198.948603</v>
      </c>
      <c r="J60" s="114">
        <f>(I60-F60)/F60</f>
        <v>-9.9294812324149426E-2</v>
      </c>
    </row>
    <row r="61" spans="2:13" ht="15">
      <c r="B61" s="211" t="s">
        <v>36</v>
      </c>
      <c r="C61" s="88">
        <v>125660</v>
      </c>
      <c r="D61" s="88">
        <v>127926</v>
      </c>
      <c r="E61" s="88">
        <v>122778</v>
      </c>
      <c r="F61" s="88">
        <v>142991</v>
      </c>
      <c r="G61" s="113" t="s">
        <v>45</v>
      </c>
      <c r="H61" s="113" t="s">
        <v>45</v>
      </c>
      <c r="I61" s="113">
        <v>137914.08479299999</v>
      </c>
      <c r="J61" s="114">
        <f t="shared" ref="J61:J72" si="1">(I61-F61)/F61</f>
        <v>-3.5505138134568001E-2</v>
      </c>
    </row>
    <row r="62" spans="2:13" ht="15">
      <c r="B62" s="211" t="s">
        <v>37</v>
      </c>
      <c r="C62" s="88">
        <v>160598</v>
      </c>
      <c r="D62" s="88">
        <v>155143</v>
      </c>
      <c r="E62" s="88">
        <v>161453</v>
      </c>
      <c r="F62" s="88">
        <v>170172</v>
      </c>
      <c r="G62" s="113" t="s">
        <v>45</v>
      </c>
      <c r="H62" s="113" t="s">
        <v>45</v>
      </c>
      <c r="I62" s="113">
        <v>171326.22097700002</v>
      </c>
      <c r="J62" s="114">
        <f t="shared" si="1"/>
        <v>6.7826726899843631E-3</v>
      </c>
    </row>
    <row r="63" spans="2:13" ht="15">
      <c r="B63" s="211" t="s">
        <v>24</v>
      </c>
      <c r="C63" s="88">
        <v>202421</v>
      </c>
      <c r="D63" s="88">
        <v>239479</v>
      </c>
      <c r="E63" s="88">
        <v>202734</v>
      </c>
      <c r="F63" s="88">
        <v>228903</v>
      </c>
      <c r="G63" s="113" t="s">
        <v>45</v>
      </c>
      <c r="H63" s="113" t="s">
        <v>45</v>
      </c>
      <c r="I63" s="113">
        <v>221801.44624799999</v>
      </c>
      <c r="J63" s="114">
        <f t="shared" si="1"/>
        <v>-3.1024293049894527E-2</v>
      </c>
    </row>
    <row r="64" spans="2:13" ht="15">
      <c r="B64" s="211" t="s">
        <v>25</v>
      </c>
      <c r="C64" s="88">
        <v>247910</v>
      </c>
      <c r="D64" s="88">
        <v>233474</v>
      </c>
      <c r="E64" s="88">
        <v>252044</v>
      </c>
      <c r="F64" s="88">
        <v>247682</v>
      </c>
      <c r="G64" s="113" t="s">
        <v>45</v>
      </c>
      <c r="H64" s="88">
        <v>169410.56011999998</v>
      </c>
      <c r="I64" s="88">
        <v>267645.04126099998</v>
      </c>
      <c r="J64" s="114">
        <f t="shared" si="1"/>
        <v>8.0599483454590878E-2</v>
      </c>
    </row>
    <row r="65" spans="2:13" ht="15">
      <c r="B65" s="211" t="s">
        <v>26</v>
      </c>
      <c r="C65" s="88">
        <v>264516</v>
      </c>
      <c r="D65" s="88">
        <v>271002</v>
      </c>
      <c r="E65" s="88">
        <v>264742</v>
      </c>
      <c r="F65" s="88">
        <v>287842</v>
      </c>
      <c r="G65" s="113" t="s">
        <v>45</v>
      </c>
      <c r="H65" s="88">
        <v>235147.02404799999</v>
      </c>
      <c r="I65" s="88">
        <v>278220.46252499998</v>
      </c>
      <c r="J65" s="114">
        <f t="shared" si="1"/>
        <v>-3.3426454356904202E-2</v>
      </c>
    </row>
    <row r="66" spans="2:13" ht="15">
      <c r="B66" s="211" t="s">
        <v>27</v>
      </c>
      <c r="C66" s="88">
        <v>368603</v>
      </c>
      <c r="D66" s="88">
        <v>362571</v>
      </c>
      <c r="E66" s="88">
        <v>353790</v>
      </c>
      <c r="F66" s="88">
        <v>351559</v>
      </c>
      <c r="G66" s="88">
        <v>343677.73853699997</v>
      </c>
      <c r="H66" s="88">
        <v>373392.33719799999</v>
      </c>
      <c r="I66" s="88">
        <v>379322.14240000001</v>
      </c>
      <c r="J66" s="114">
        <f t="shared" si="1"/>
        <v>7.8971502365179136E-2</v>
      </c>
    </row>
    <row r="67" spans="2:13" ht="15">
      <c r="B67" s="211" t="s">
        <v>28</v>
      </c>
      <c r="C67" s="88">
        <v>440454</v>
      </c>
      <c r="D67" s="88">
        <v>437411</v>
      </c>
      <c r="E67" s="88">
        <v>455148</v>
      </c>
      <c r="F67" s="88">
        <v>452219</v>
      </c>
      <c r="G67" s="88">
        <v>438713.71599300002</v>
      </c>
      <c r="H67" s="88">
        <v>454752.23812400002</v>
      </c>
      <c r="I67" s="88">
        <v>447388.96167599998</v>
      </c>
      <c r="J67" s="114">
        <f t="shared" si="1"/>
        <v>-1.0680750530163534E-2</v>
      </c>
    </row>
    <row r="68" spans="2:13" ht="15">
      <c r="B68" s="211" t="s">
        <v>29</v>
      </c>
      <c r="C68" s="88">
        <v>289532</v>
      </c>
      <c r="D68" s="88">
        <v>290278</v>
      </c>
      <c r="E68" s="88">
        <v>314469</v>
      </c>
      <c r="F68" s="88">
        <v>305295</v>
      </c>
      <c r="G68" s="88">
        <v>276133.86163200001</v>
      </c>
      <c r="H68" s="88">
        <v>303722.15848899999</v>
      </c>
      <c r="I68" s="88">
        <v>304540.96330900001</v>
      </c>
      <c r="J68" s="114">
        <f t="shared" si="1"/>
        <v>-2.4698625624395639E-3</v>
      </c>
    </row>
    <row r="69" spans="2:13" ht="15">
      <c r="B69" s="211" t="s">
        <v>38</v>
      </c>
      <c r="C69" s="88">
        <v>223546</v>
      </c>
      <c r="D69" s="88">
        <v>216473</v>
      </c>
      <c r="E69" s="88">
        <v>217332</v>
      </c>
      <c r="F69" s="88">
        <v>212828</v>
      </c>
      <c r="G69" s="88">
        <v>197333.98321399998</v>
      </c>
      <c r="H69" s="88">
        <v>236505.50171499999</v>
      </c>
      <c r="I69" s="88">
        <v>228616.99635</v>
      </c>
      <c r="J69" s="114">
        <f t="shared" si="1"/>
        <v>7.4186650017854794E-2</v>
      </c>
    </row>
    <row r="70" spans="2:13" ht="15">
      <c r="B70" s="211" t="s">
        <v>39</v>
      </c>
      <c r="C70" s="88">
        <v>140217</v>
      </c>
      <c r="D70" s="88">
        <v>148060</v>
      </c>
      <c r="E70" s="88">
        <v>152214</v>
      </c>
      <c r="F70" s="88">
        <v>155857</v>
      </c>
      <c r="G70" s="88" t="s">
        <v>45</v>
      </c>
      <c r="H70" s="88">
        <v>173236.77050400001</v>
      </c>
      <c r="I70" s="88">
        <v>167859.48102899999</v>
      </c>
      <c r="J70" s="114">
        <f t="shared" si="1"/>
        <v>7.7009573063769918E-2</v>
      </c>
    </row>
    <row r="71" spans="2:13" ht="15">
      <c r="B71" s="211" t="s">
        <v>40</v>
      </c>
      <c r="C71" s="88">
        <v>117189</v>
      </c>
      <c r="D71" s="88">
        <v>121877</v>
      </c>
      <c r="E71" s="88">
        <v>118318</v>
      </c>
      <c r="F71" s="88">
        <v>121816</v>
      </c>
      <c r="G71" s="88" t="s">
        <v>45</v>
      </c>
      <c r="H71" s="88">
        <v>131964.39774499999</v>
      </c>
      <c r="I71" s="88">
        <v>124904.18489400001</v>
      </c>
      <c r="J71" s="114">
        <f t="shared" si="1"/>
        <v>2.5351225569711741E-2</v>
      </c>
    </row>
    <row r="72" spans="2:13" ht="15">
      <c r="B72" s="211" t="s">
        <v>41</v>
      </c>
      <c r="C72" s="91">
        <v>2683312</v>
      </c>
      <c r="D72" s="91">
        <v>2706387</v>
      </c>
      <c r="E72" s="91">
        <v>2726553</v>
      </c>
      <c r="F72" s="91">
        <v>2788411</v>
      </c>
      <c r="G72" s="91">
        <v>1867388.0469999998</v>
      </c>
      <c r="H72" s="91" t="s">
        <v>45</v>
      </c>
      <c r="I72" s="91">
        <v>2829738.9340650002</v>
      </c>
      <c r="J72" s="114">
        <f t="shared" si="1"/>
        <v>1.4821320840077075E-2</v>
      </c>
    </row>
    <row r="73" spans="2:13">
      <c r="J73" s="10"/>
    </row>
    <row r="77" spans="2:13" ht="18">
      <c r="B77" s="66" t="s">
        <v>134</v>
      </c>
      <c r="C77" s="66"/>
      <c r="D77" s="66"/>
      <c r="E77" s="66"/>
      <c r="F77" s="66"/>
      <c r="G77" s="66"/>
      <c r="H77" s="66"/>
      <c r="I77" s="66"/>
      <c r="J77" s="66"/>
      <c r="K77" s="66"/>
      <c r="L77" s="66"/>
      <c r="M77" s="66"/>
    </row>
    <row r="79" spans="2:13" ht="28.15" customHeight="1">
      <c r="D79" s="210" t="s">
        <v>166</v>
      </c>
      <c r="L79" s="10"/>
    </row>
    <row r="80" spans="2:13" ht="15">
      <c r="B80" s="477" t="s">
        <v>44</v>
      </c>
      <c r="C80" s="211" t="s">
        <v>31</v>
      </c>
      <c r="D80" s="191">
        <v>893940.33907300001</v>
      </c>
      <c r="F80" s="24"/>
    </row>
    <row r="81" spans="2:11" ht="15">
      <c r="B81" s="477"/>
      <c r="C81" s="211" t="s">
        <v>391</v>
      </c>
      <c r="D81" s="195">
        <v>-8.9883245736724529E-2</v>
      </c>
    </row>
    <row r="82" spans="2:11" ht="15">
      <c r="B82" s="477" t="s">
        <v>65</v>
      </c>
      <c r="C82" s="211" t="s">
        <v>31</v>
      </c>
      <c r="D82" s="192">
        <v>1143648.295931</v>
      </c>
    </row>
    <row r="83" spans="2:11" ht="15">
      <c r="B83" s="477"/>
      <c r="C83" s="211" t="s">
        <v>391</v>
      </c>
      <c r="D83" s="151">
        <v>6.8771250866541025E-2</v>
      </c>
    </row>
    <row r="84" spans="2:11" ht="15">
      <c r="B84" s="477" t="s">
        <v>63</v>
      </c>
      <c r="C84" s="211" t="s">
        <v>31</v>
      </c>
      <c r="D84" s="192">
        <v>535110.13172100007</v>
      </c>
    </row>
    <row r="85" spans="2:11" ht="15">
      <c r="B85" s="477"/>
      <c r="C85" s="211" t="s">
        <v>391</v>
      </c>
      <c r="D85" s="196">
        <v>9.4086670062748942E-2</v>
      </c>
    </row>
    <row r="86" spans="2:11" ht="27.6" customHeight="1">
      <c r="B86" s="477" t="s">
        <v>4</v>
      </c>
      <c r="C86" s="211" t="s">
        <v>31</v>
      </c>
      <c r="D86" s="192">
        <v>257040.16733999999</v>
      </c>
      <c r="F86" s="24"/>
    </row>
    <row r="87" spans="2:11" ht="15">
      <c r="B87" s="477"/>
      <c r="C87" s="211" t="s">
        <v>391</v>
      </c>
      <c r="D87" s="196">
        <v>4.0505223329582105E-2</v>
      </c>
    </row>
    <row r="88" spans="2:11" ht="15" customHeight="1">
      <c r="B88" s="477" t="s">
        <v>46</v>
      </c>
      <c r="C88" s="211" t="s">
        <v>31</v>
      </c>
      <c r="D88" s="193">
        <v>2829738.9340650002</v>
      </c>
    </row>
    <row r="89" spans="2:11" ht="15">
      <c r="B89" s="477"/>
      <c r="C89" s="211" t="s">
        <v>391</v>
      </c>
      <c r="D89" s="152">
        <v>1.4821320840077075E-2</v>
      </c>
    </row>
    <row r="90" spans="2:11">
      <c r="B90" s="71"/>
    </row>
    <row r="91" spans="2:11">
      <c r="K91" s="233"/>
    </row>
  </sheetData>
  <mergeCells count="14">
    <mergeCell ref="B88:B89"/>
    <mergeCell ref="B80:B81"/>
    <mergeCell ref="B82:B83"/>
    <mergeCell ref="B84:B85"/>
    <mergeCell ref="B86:B87"/>
    <mergeCell ref="G49:H49"/>
    <mergeCell ref="C48:H48"/>
    <mergeCell ref="C49:D49"/>
    <mergeCell ref="E49:F49"/>
    <mergeCell ref="B2:M4"/>
    <mergeCell ref="B17:E17"/>
    <mergeCell ref="B9:M14"/>
    <mergeCell ref="B6:M7"/>
    <mergeCell ref="B5:N5"/>
  </mergeCells>
  <pageMargins left="0.7" right="0.7" top="0.75" bottom="0.75" header="0.3" footer="0.3"/>
  <pageSetup paperSize="9" scale="35"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188"/>
    <pageSetUpPr fitToPage="1"/>
  </sheetPr>
  <dimension ref="A1:O80"/>
  <sheetViews>
    <sheetView showGridLines="0" zoomScaleNormal="100" zoomScaleSheetLayoutView="80" workbookViewId="0">
      <selection activeCell="B2" sqref="B2:M4"/>
    </sheetView>
  </sheetViews>
  <sheetFormatPr baseColWidth="10" defaultColWidth="11.5703125" defaultRowHeight="14.25"/>
  <cols>
    <col min="1" max="1" width="11.5703125" style="3"/>
    <col min="2" max="2" width="37.7109375" style="3" customWidth="1"/>
    <col min="3" max="3" width="23.5703125" style="3" customWidth="1"/>
    <col min="4" max="4" width="11.7109375" style="3" bestFit="1" customWidth="1"/>
    <col min="5" max="5" width="12.140625" style="3" bestFit="1" customWidth="1"/>
    <col min="6" max="6" width="11.7109375" style="3" bestFit="1" customWidth="1"/>
    <col min="7" max="7" width="21.7109375" style="3" customWidth="1"/>
    <col min="8" max="11" width="11.7109375" style="3" bestFit="1" customWidth="1"/>
    <col min="12" max="16384" width="11.5703125" style="3"/>
  </cols>
  <sheetData>
    <row r="1" spans="2:14" ht="15" thickBot="1"/>
    <row r="2" spans="2:14" ht="14.45" customHeight="1">
      <c r="B2" s="500" t="s">
        <v>161</v>
      </c>
      <c r="C2" s="501"/>
      <c r="D2" s="501"/>
      <c r="E2" s="501"/>
      <c r="F2" s="501"/>
      <c r="G2" s="501"/>
      <c r="H2" s="501"/>
      <c r="I2" s="501"/>
      <c r="J2" s="501"/>
      <c r="K2" s="501"/>
      <c r="L2" s="501"/>
      <c r="M2" s="502"/>
    </row>
    <row r="3" spans="2:14" ht="14.45" customHeight="1">
      <c r="B3" s="462"/>
      <c r="C3" s="463"/>
      <c r="D3" s="463"/>
      <c r="E3" s="463"/>
      <c r="F3" s="463"/>
      <c r="G3" s="463"/>
      <c r="H3" s="463"/>
      <c r="I3" s="463"/>
      <c r="J3" s="463"/>
      <c r="K3" s="463"/>
      <c r="L3" s="463"/>
      <c r="M3" s="503"/>
    </row>
    <row r="4" spans="2:14" ht="15" customHeight="1" thickBot="1">
      <c r="B4" s="504"/>
      <c r="C4" s="505"/>
      <c r="D4" s="505"/>
      <c r="E4" s="505"/>
      <c r="F4" s="505"/>
      <c r="G4" s="505"/>
      <c r="H4" s="505"/>
      <c r="I4" s="505"/>
      <c r="J4" s="505"/>
      <c r="K4" s="505"/>
      <c r="L4" s="505"/>
      <c r="M4" s="506"/>
    </row>
    <row r="5" spans="2:14">
      <c r="B5" s="483" t="s">
        <v>423</v>
      </c>
      <c r="C5" s="483"/>
      <c r="D5" s="483"/>
      <c r="E5" s="483"/>
      <c r="F5" s="483"/>
      <c r="G5" s="483"/>
      <c r="H5" s="483"/>
      <c r="I5" s="483"/>
      <c r="J5" s="483"/>
      <c r="K5" s="483"/>
      <c r="L5" s="483"/>
      <c r="M5" s="483"/>
      <c r="N5" s="483"/>
    </row>
    <row r="6" spans="2:14">
      <c r="B6" s="209"/>
      <c r="C6" s="209"/>
      <c r="D6" s="209"/>
      <c r="E6" s="209"/>
      <c r="F6" s="209"/>
      <c r="G6" s="209"/>
      <c r="H6" s="209"/>
      <c r="I6" s="209"/>
      <c r="J6" s="209"/>
      <c r="K6" s="209"/>
      <c r="L6" s="209"/>
      <c r="M6" s="209"/>
    </row>
    <row r="7" spans="2:14" ht="14.45" customHeight="1">
      <c r="B7" s="492" t="s">
        <v>413</v>
      </c>
      <c r="C7" s="492"/>
      <c r="D7" s="492"/>
      <c r="E7" s="492"/>
      <c r="F7" s="492"/>
      <c r="G7" s="492"/>
      <c r="H7" s="492"/>
      <c r="I7" s="492"/>
      <c r="J7" s="492"/>
      <c r="K7" s="492"/>
      <c r="L7" s="492"/>
      <c r="M7" s="492"/>
    </row>
    <row r="8" spans="2:14">
      <c r="B8" s="492"/>
      <c r="C8" s="492"/>
      <c r="D8" s="492"/>
      <c r="E8" s="492"/>
      <c r="F8" s="492"/>
      <c r="G8" s="492"/>
      <c r="H8" s="492"/>
      <c r="I8" s="492"/>
      <c r="J8" s="492"/>
      <c r="K8" s="492"/>
      <c r="L8" s="492"/>
      <c r="M8" s="492"/>
    </row>
    <row r="9" spans="2:14">
      <c r="B9" s="492"/>
      <c r="C9" s="492"/>
      <c r="D9" s="492"/>
      <c r="E9" s="492"/>
      <c r="F9" s="492"/>
      <c r="G9" s="492"/>
      <c r="H9" s="492"/>
      <c r="I9" s="492"/>
      <c r="J9" s="492"/>
      <c r="K9" s="492"/>
      <c r="L9" s="492"/>
      <c r="M9" s="492"/>
    </row>
    <row r="10" spans="2:14">
      <c r="B10" s="492"/>
      <c r="C10" s="492"/>
      <c r="D10" s="492"/>
      <c r="E10" s="492"/>
      <c r="F10" s="492"/>
      <c r="G10" s="492"/>
      <c r="H10" s="492"/>
      <c r="I10" s="492"/>
      <c r="J10" s="492"/>
      <c r="K10" s="492"/>
      <c r="L10" s="492"/>
      <c r="M10" s="492"/>
    </row>
    <row r="11" spans="2:14">
      <c r="B11" s="492"/>
      <c r="C11" s="492"/>
      <c r="D11" s="492"/>
      <c r="E11" s="492"/>
      <c r="F11" s="492"/>
      <c r="G11" s="492"/>
      <c r="H11" s="492"/>
      <c r="I11" s="492"/>
      <c r="J11" s="492"/>
      <c r="K11" s="492"/>
      <c r="L11" s="492"/>
      <c r="M11" s="492"/>
    </row>
    <row r="12" spans="2:14">
      <c r="B12" s="209"/>
      <c r="C12" s="209"/>
      <c r="D12" s="209"/>
      <c r="E12" s="209"/>
      <c r="F12" s="209"/>
      <c r="G12" s="209"/>
      <c r="H12" s="209"/>
      <c r="I12" s="209"/>
      <c r="J12" s="209"/>
      <c r="K12" s="209"/>
      <c r="L12" s="209"/>
      <c r="M12" s="209"/>
    </row>
    <row r="14" spans="2:14" ht="18">
      <c r="B14" s="479" t="s">
        <v>166</v>
      </c>
      <c r="C14" s="479"/>
      <c r="D14" s="479"/>
      <c r="E14" s="479"/>
      <c r="F14" s="479"/>
      <c r="H14" s="498" t="s">
        <v>86</v>
      </c>
      <c r="I14" s="498"/>
      <c r="J14" s="498"/>
      <c r="K14" s="274"/>
      <c r="L14" s="274"/>
    </row>
    <row r="15" spans="2:14" ht="15">
      <c r="B15" s="340">
        <v>362432.462054</v>
      </c>
      <c r="C15" s="311" t="s">
        <v>378</v>
      </c>
      <c r="D15" s="340"/>
      <c r="E15" s="311"/>
      <c r="F15" s="214"/>
      <c r="H15" s="346">
        <v>69260443</v>
      </c>
      <c r="I15" s="339" t="s">
        <v>378</v>
      </c>
      <c r="J15" s="375"/>
      <c r="K15" s="375"/>
      <c r="L15" s="376"/>
    </row>
    <row r="16" spans="2:14" ht="15">
      <c r="B16" s="342" t="s">
        <v>379</v>
      </c>
      <c r="C16" s="343">
        <v>-1.4288109816528224E-2</v>
      </c>
      <c r="D16" s="342"/>
      <c r="E16" s="343"/>
      <c r="F16" s="94"/>
      <c r="H16" s="347" t="s">
        <v>381</v>
      </c>
      <c r="I16" s="348">
        <v>-0.10199999999999999</v>
      </c>
      <c r="J16" s="270"/>
      <c r="K16" s="377"/>
      <c r="L16" s="376"/>
    </row>
    <row r="17" spans="2:15" ht="30" customHeight="1">
      <c r="B17" s="345" t="s">
        <v>380</v>
      </c>
      <c r="C17" s="343">
        <v>0.1176842632296769</v>
      </c>
      <c r="D17" s="345"/>
      <c r="E17" s="343"/>
      <c r="F17" s="94"/>
      <c r="H17" s="349" t="s">
        <v>380</v>
      </c>
      <c r="I17" s="350">
        <v>0.32700000000000001</v>
      </c>
      <c r="J17" s="270"/>
      <c r="K17" s="377"/>
      <c r="L17" s="269"/>
    </row>
    <row r="19" spans="2:15">
      <c r="C19" s="20"/>
    </row>
    <row r="21" spans="2:15" ht="27.6" customHeight="1">
      <c r="B21" s="11"/>
      <c r="C21" s="458" t="s">
        <v>166</v>
      </c>
      <c r="D21" s="458"/>
      <c r="E21" s="493" t="s">
        <v>86</v>
      </c>
      <c r="F21" s="493"/>
      <c r="I21" s="27"/>
    </row>
    <row r="22" spans="2:15" ht="28.5">
      <c r="B22" s="11"/>
      <c r="C22" s="210" t="s">
        <v>382</v>
      </c>
      <c r="D22" s="210" t="s">
        <v>392</v>
      </c>
      <c r="E22" s="153" t="s">
        <v>382</v>
      </c>
      <c r="F22" s="153" t="s">
        <v>392</v>
      </c>
    </row>
    <row r="23" spans="2:15" ht="15">
      <c r="B23" s="211" t="s">
        <v>102</v>
      </c>
      <c r="C23" s="193">
        <v>2829738.9340650002</v>
      </c>
      <c r="D23" s="197">
        <v>1.4821320840077075E-2</v>
      </c>
      <c r="E23" s="194">
        <v>211765253</v>
      </c>
      <c r="F23" s="169">
        <v>-3.4000000000000002E-2</v>
      </c>
      <c r="M23" s="10"/>
    </row>
    <row r="24" spans="2:15" ht="15">
      <c r="B24" s="211" t="s">
        <v>42</v>
      </c>
      <c r="C24" s="154">
        <v>362432.462054</v>
      </c>
      <c r="D24" s="146">
        <v>-1.4288109816528224E-2</v>
      </c>
      <c r="E24" s="168">
        <v>69260443</v>
      </c>
      <c r="F24" s="169">
        <v>-0.10199999999999999</v>
      </c>
      <c r="M24" s="10"/>
    </row>
    <row r="25" spans="2:15">
      <c r="B25" s="71"/>
      <c r="O25" s="10"/>
    </row>
    <row r="26" spans="2:15">
      <c r="O26" s="10"/>
    </row>
    <row r="27" spans="2:15" ht="15" customHeight="1">
      <c r="B27" s="461" t="s">
        <v>101</v>
      </c>
      <c r="C27" s="461"/>
      <c r="D27" s="461"/>
      <c r="E27" s="461"/>
      <c r="F27" s="461"/>
      <c r="G27" s="461"/>
      <c r="H27" s="461"/>
      <c r="I27" s="461"/>
      <c r="J27" s="461"/>
      <c r="K27" s="461"/>
      <c r="L27" s="461"/>
      <c r="M27" s="461"/>
      <c r="N27" s="9"/>
      <c r="O27" s="10"/>
    </row>
    <row r="29" spans="2:15">
      <c r="G29" s="13"/>
    </row>
    <row r="30" spans="2:15" ht="15">
      <c r="B30" s="9"/>
      <c r="C30" s="211">
        <v>2016</v>
      </c>
      <c r="D30" s="211">
        <v>2017</v>
      </c>
      <c r="E30" s="211">
        <v>2018</v>
      </c>
      <c r="F30" s="211">
        <v>2019</v>
      </c>
      <c r="G30" s="211">
        <v>2020</v>
      </c>
      <c r="H30" s="211">
        <v>2021</v>
      </c>
      <c r="I30" s="211">
        <v>2022</v>
      </c>
    </row>
    <row r="31" spans="2:15" ht="15">
      <c r="B31" s="211" t="s">
        <v>35</v>
      </c>
      <c r="C31" s="114">
        <v>6.2464691329164476E-2</v>
      </c>
      <c r="D31" s="114">
        <v>8.1194250769290696E-2</v>
      </c>
      <c r="E31" s="114">
        <v>0.1027804427547992</v>
      </c>
      <c r="F31" s="114">
        <v>7.9428288911861211E-2</v>
      </c>
      <c r="G31" s="114" t="s">
        <v>45</v>
      </c>
      <c r="H31" s="114" t="s">
        <v>45</v>
      </c>
      <c r="I31" s="114">
        <v>5.59238837902803E-2</v>
      </c>
    </row>
    <row r="32" spans="2:15" ht="15">
      <c r="B32" s="211" t="s">
        <v>36</v>
      </c>
      <c r="C32" s="89">
        <v>5.3557217889543214E-2</v>
      </c>
      <c r="D32" s="89">
        <v>6.2567421790722763E-2</v>
      </c>
      <c r="E32" s="89">
        <v>7.2374529638860388E-2</v>
      </c>
      <c r="F32" s="89">
        <v>6.4115923379793133E-2</v>
      </c>
      <c r="G32" s="114" t="s">
        <v>45</v>
      </c>
      <c r="H32" s="114" t="s">
        <v>45</v>
      </c>
      <c r="I32" s="114">
        <v>4.0588344018502927E-2</v>
      </c>
    </row>
    <row r="33" spans="2:13" ht="15">
      <c r="B33" s="211" t="s">
        <v>37</v>
      </c>
      <c r="C33" s="89">
        <v>7.1520193277624877E-2</v>
      </c>
      <c r="D33" s="89">
        <v>6.8485203973108685E-2</v>
      </c>
      <c r="E33" s="89">
        <v>8.326262132013651E-2</v>
      </c>
      <c r="F33" s="89">
        <v>7.9678207930799425E-2</v>
      </c>
      <c r="G33" s="114" t="s">
        <v>45</v>
      </c>
      <c r="H33" s="114" t="s">
        <v>45</v>
      </c>
      <c r="I33" s="114">
        <v>5.6831950353352138E-2</v>
      </c>
    </row>
    <row r="34" spans="2:13" ht="15">
      <c r="B34" s="211" t="s">
        <v>24</v>
      </c>
      <c r="C34" s="89">
        <v>6.9049159919178343E-2</v>
      </c>
      <c r="D34" s="89">
        <v>9.0763699531065348E-2</v>
      </c>
      <c r="E34" s="89">
        <v>0.10244951512819754</v>
      </c>
      <c r="F34" s="89">
        <v>0.10895007929122816</v>
      </c>
      <c r="G34" s="114" t="s">
        <v>45</v>
      </c>
      <c r="H34" s="114" t="s">
        <v>45</v>
      </c>
      <c r="I34" s="114">
        <v>7.575379902382845E-2</v>
      </c>
    </row>
    <row r="35" spans="2:13" ht="15">
      <c r="B35" s="211" t="s">
        <v>25</v>
      </c>
      <c r="C35" s="89">
        <v>0.10402565447138075</v>
      </c>
      <c r="D35" s="89">
        <v>0.11295047842586327</v>
      </c>
      <c r="E35" s="89">
        <v>0.10957610575931187</v>
      </c>
      <c r="F35" s="89">
        <v>0.11902358669584387</v>
      </c>
      <c r="G35" s="114" t="s">
        <v>45</v>
      </c>
      <c r="H35" s="89">
        <v>3.7351986951213445E-2</v>
      </c>
      <c r="I35" s="89">
        <v>8.7532881393953751E-2</v>
      </c>
    </row>
    <row r="36" spans="2:13" ht="15">
      <c r="B36" s="211" t="s">
        <v>26</v>
      </c>
      <c r="C36" s="89">
        <v>0.17692691557410517</v>
      </c>
      <c r="D36" s="89">
        <v>0.17312049357569317</v>
      </c>
      <c r="E36" s="89">
        <v>0.16644884453543449</v>
      </c>
      <c r="F36" s="89">
        <v>0.15162137561578923</v>
      </c>
      <c r="G36" s="114" t="s">
        <v>45</v>
      </c>
      <c r="H36" s="89">
        <v>5.4419447751071118E-2</v>
      </c>
      <c r="I36" s="89">
        <v>0.14162149402619612</v>
      </c>
    </row>
    <row r="37" spans="2:13" ht="15">
      <c r="B37" s="211" t="s">
        <v>27</v>
      </c>
      <c r="C37" s="89">
        <v>0.21039438094643831</v>
      </c>
      <c r="D37" s="89">
        <v>0.21197779193592428</v>
      </c>
      <c r="E37" s="89">
        <v>0.22148166991718252</v>
      </c>
      <c r="F37" s="89">
        <v>0.21427413321803737</v>
      </c>
      <c r="G37" s="89">
        <v>0.11468304647191087</v>
      </c>
      <c r="H37" s="89">
        <v>0.11086194030824296</v>
      </c>
      <c r="I37" s="89">
        <v>0.19479850464309639</v>
      </c>
    </row>
    <row r="38" spans="2:13" ht="15">
      <c r="B38" s="211" t="s">
        <v>28</v>
      </c>
      <c r="C38" s="89">
        <v>0.19007660277804267</v>
      </c>
      <c r="D38" s="89">
        <v>0.18944196648003822</v>
      </c>
      <c r="E38" s="89">
        <v>0.19644818828161389</v>
      </c>
      <c r="F38" s="89">
        <v>0.16278838350445249</v>
      </c>
      <c r="G38" s="89">
        <v>8.2429244262736942E-2</v>
      </c>
      <c r="H38" s="89">
        <v>0.10275185962308286</v>
      </c>
      <c r="I38" s="89">
        <v>0.16556155904386671</v>
      </c>
    </row>
    <row r="39" spans="2:13" ht="15">
      <c r="B39" s="211" t="s">
        <v>29</v>
      </c>
      <c r="C39" s="89">
        <v>0.15718469806446264</v>
      </c>
      <c r="D39" s="89">
        <v>0.16582035152508975</v>
      </c>
      <c r="E39" s="89">
        <v>0.16527543255456023</v>
      </c>
      <c r="F39" s="89">
        <v>0.15335331400776298</v>
      </c>
      <c r="G39" s="89">
        <v>7.4047856518407035E-2</v>
      </c>
      <c r="H39" s="89">
        <v>0.11828324021113894</v>
      </c>
      <c r="I39" s="89">
        <v>0.14753658642251918</v>
      </c>
    </row>
    <row r="40" spans="2:13" ht="15">
      <c r="B40" s="211" t="s">
        <v>38</v>
      </c>
      <c r="C40" s="89">
        <v>9.5107941989568137E-2</v>
      </c>
      <c r="D40" s="89">
        <v>0.10563442092085387</v>
      </c>
      <c r="E40" s="89">
        <v>0.10944545672059337</v>
      </c>
      <c r="F40" s="89">
        <v>0.10062585749995301</v>
      </c>
      <c r="G40" s="89">
        <v>3.6808164380501322E-2</v>
      </c>
      <c r="H40" s="89">
        <v>7.5913813859752988E-2</v>
      </c>
      <c r="I40" s="89">
        <v>8.0513818395905268E-2</v>
      </c>
    </row>
    <row r="41" spans="2:13" ht="15">
      <c r="B41" s="211" t="s">
        <v>39</v>
      </c>
      <c r="C41" s="89">
        <v>8.0033091565216777E-2</v>
      </c>
      <c r="D41" s="89">
        <v>9.0733486424422527E-2</v>
      </c>
      <c r="E41" s="89">
        <v>8.135913910678387E-2</v>
      </c>
      <c r="F41" s="89">
        <v>7.4350205637218739E-2</v>
      </c>
      <c r="G41" s="114" t="s">
        <v>45</v>
      </c>
      <c r="H41" s="89">
        <v>6.4619202034486789E-2</v>
      </c>
      <c r="I41" s="89">
        <v>5.1264602120074401E-2</v>
      </c>
    </row>
    <row r="42" spans="2:13" ht="15">
      <c r="B42" s="211" t="s">
        <v>40</v>
      </c>
      <c r="C42" s="89">
        <v>7.3513725690977819E-2</v>
      </c>
      <c r="D42" s="89">
        <v>9.1469268196624459E-2</v>
      </c>
      <c r="E42" s="89">
        <v>8.2810730404503125E-2</v>
      </c>
      <c r="F42" s="89">
        <v>7.6278978130951594E-2</v>
      </c>
      <c r="G42" s="114" t="s">
        <v>45</v>
      </c>
      <c r="H42" s="89">
        <v>7.4992206406481035E-2</v>
      </c>
      <c r="I42" s="89">
        <v>6.7120772121513572E-2</v>
      </c>
    </row>
    <row r="43" spans="2:13" ht="15">
      <c r="B43" s="211" t="s">
        <v>41</v>
      </c>
      <c r="C43" s="96">
        <v>0.13381746140590434</v>
      </c>
      <c r="D43" s="96">
        <v>0.13940910889684291</v>
      </c>
      <c r="E43" s="96">
        <v>0.14375660403447135</v>
      </c>
      <c r="F43" s="96">
        <v>0.13186219678519415</v>
      </c>
      <c r="G43" s="96" t="s">
        <v>45</v>
      </c>
      <c r="H43" s="96" t="s">
        <v>45</v>
      </c>
      <c r="I43" s="96">
        <v>0.1176842632296769</v>
      </c>
    </row>
    <row r="47" spans="2:13" ht="14.45" customHeight="1">
      <c r="B47" s="461" t="s">
        <v>54</v>
      </c>
      <c r="C47" s="461"/>
      <c r="D47" s="461"/>
      <c r="E47" s="461"/>
      <c r="F47" s="461"/>
      <c r="G47" s="461"/>
      <c r="H47" s="461"/>
      <c r="I47" s="461"/>
      <c r="J47" s="461"/>
      <c r="K47" s="461"/>
      <c r="L47" s="461"/>
      <c r="M47" s="461"/>
    </row>
    <row r="48" spans="2:13">
      <c r="B48" s="71"/>
    </row>
    <row r="49" spans="1:15" ht="28.5">
      <c r="D49" s="247" t="s">
        <v>166</v>
      </c>
    </row>
    <row r="50" spans="1:15" ht="30">
      <c r="B50" s="477" t="s">
        <v>44</v>
      </c>
      <c r="C50" s="211" t="s">
        <v>32</v>
      </c>
      <c r="D50" s="362">
        <v>9.1452756032663979E-2</v>
      </c>
    </row>
    <row r="51" spans="1:15" ht="39" customHeight="1">
      <c r="B51" s="477"/>
      <c r="C51" s="211" t="s">
        <v>377</v>
      </c>
      <c r="D51" s="363" t="s">
        <v>47</v>
      </c>
    </row>
    <row r="52" spans="1:15" ht="30">
      <c r="B52" s="477" t="s">
        <v>65</v>
      </c>
      <c r="C52" s="211" t="s">
        <v>32</v>
      </c>
      <c r="D52" s="362">
        <v>0.13451900239204467</v>
      </c>
    </row>
    <row r="53" spans="1:15" s="9" customFormat="1" ht="15">
      <c r="A53" s="3"/>
      <c r="B53" s="477"/>
      <c r="C53" s="211" t="s">
        <v>377</v>
      </c>
      <c r="D53" s="363" t="s">
        <v>284</v>
      </c>
      <c r="E53" s="3"/>
      <c r="G53" s="3"/>
      <c r="H53" s="3"/>
      <c r="I53" s="3"/>
      <c r="J53" s="3"/>
      <c r="K53" s="3"/>
      <c r="M53" s="3"/>
      <c r="N53" s="3"/>
      <c r="O53" s="3"/>
    </row>
    <row r="54" spans="1:15" ht="30">
      <c r="B54" s="477" t="s">
        <v>63</v>
      </c>
      <c r="C54" s="211" t="s">
        <v>32</v>
      </c>
      <c r="D54" s="362">
        <v>0.18336795806206049</v>
      </c>
    </row>
    <row r="55" spans="1:15" ht="15">
      <c r="B55" s="477"/>
      <c r="C55" s="211" t="s">
        <v>377</v>
      </c>
      <c r="D55" s="364" t="s">
        <v>284</v>
      </c>
    </row>
    <row r="56" spans="1:15" ht="30">
      <c r="B56" s="477" t="s">
        <v>4</v>
      </c>
      <c r="C56" s="211" t="s">
        <v>32</v>
      </c>
      <c r="D56" s="365">
        <v>0.1117127901298697</v>
      </c>
    </row>
    <row r="57" spans="1:15" ht="15">
      <c r="B57" s="477"/>
      <c r="C57" s="211" t="s">
        <v>377</v>
      </c>
      <c r="D57" s="364" t="s">
        <v>393</v>
      </c>
    </row>
    <row r="58" spans="1:15" ht="30">
      <c r="B58" s="477" t="s">
        <v>46</v>
      </c>
      <c r="C58" s="211" t="s">
        <v>32</v>
      </c>
      <c r="D58" s="366">
        <v>0.12807982308578392</v>
      </c>
    </row>
    <row r="59" spans="1:15" ht="15">
      <c r="B59" s="477"/>
      <c r="C59" s="211" t="s">
        <v>377</v>
      </c>
      <c r="D59" s="367" t="s">
        <v>47</v>
      </c>
    </row>
    <row r="60" spans="1:15">
      <c r="G60" s="235"/>
    </row>
    <row r="61" spans="1:15">
      <c r="G61" s="13"/>
      <c r="I61" s="72"/>
      <c r="J61" s="72"/>
      <c r="K61" s="72"/>
      <c r="L61" s="72"/>
    </row>
    <row r="62" spans="1:15" ht="18">
      <c r="B62" s="461" t="s">
        <v>162</v>
      </c>
      <c r="C62" s="461"/>
      <c r="D62" s="461"/>
      <c r="E62" s="461"/>
      <c r="F62" s="461"/>
      <c r="G62" s="461"/>
      <c r="H62" s="461"/>
      <c r="I62" s="461"/>
      <c r="J62" s="461"/>
      <c r="K62" s="461"/>
      <c r="L62" s="461"/>
      <c r="M62" s="461"/>
    </row>
    <row r="63" spans="1:15">
      <c r="B63" s="71"/>
      <c r="G63" s="13"/>
    </row>
    <row r="64" spans="1:15" ht="13.9" customHeight="1">
      <c r="B64" s="507" t="s">
        <v>114</v>
      </c>
      <c r="C64" s="458">
        <v>2019</v>
      </c>
      <c r="D64" s="458"/>
      <c r="E64" s="458">
        <v>2022</v>
      </c>
      <c r="F64" s="458"/>
    </row>
    <row r="65" spans="2:7" ht="28.5">
      <c r="B65" s="508"/>
      <c r="C65" s="210" t="s">
        <v>31</v>
      </c>
      <c r="D65" s="210" t="s">
        <v>92</v>
      </c>
      <c r="E65" s="210" t="s">
        <v>31</v>
      </c>
      <c r="F65" s="210" t="s">
        <v>92</v>
      </c>
    </row>
    <row r="66" spans="2:7">
      <c r="B66" s="210" t="s">
        <v>193</v>
      </c>
      <c r="C66" s="182">
        <v>92939</v>
      </c>
      <c r="D66" s="181">
        <v>0.25276730688685456</v>
      </c>
      <c r="E66" s="180">
        <v>84118.986245000007</v>
      </c>
      <c r="F66" s="181">
        <v>0.23209561794844646</v>
      </c>
    </row>
    <row r="67" spans="2:7">
      <c r="B67" s="210" t="s">
        <v>58</v>
      </c>
      <c r="C67" s="172">
        <v>48229</v>
      </c>
      <c r="D67" s="87">
        <v>0.13116898658094134</v>
      </c>
      <c r="E67" s="86">
        <v>51949.440321000002</v>
      </c>
      <c r="F67" s="87">
        <v>0.1433355059494088</v>
      </c>
    </row>
    <row r="68" spans="2:7">
      <c r="B68" s="210" t="s">
        <v>57</v>
      </c>
      <c r="C68" s="172">
        <v>38990</v>
      </c>
      <c r="D68" s="87">
        <v>0.10604156807710927</v>
      </c>
      <c r="E68" s="86">
        <v>41052.022811000003</v>
      </c>
      <c r="F68" s="87">
        <v>0.11326806262978598</v>
      </c>
    </row>
    <row r="69" spans="2:7">
      <c r="B69" s="210" t="s">
        <v>61</v>
      </c>
      <c r="C69" s="172">
        <v>35191</v>
      </c>
      <c r="D69" s="87">
        <v>9.57093824622096E-2</v>
      </c>
      <c r="E69" s="86">
        <v>29797.387420000003</v>
      </c>
      <c r="F69" s="87">
        <v>8.2215007041947563E-2</v>
      </c>
    </row>
    <row r="70" spans="2:7">
      <c r="B70" s="210" t="s">
        <v>394</v>
      </c>
      <c r="C70" s="172">
        <v>25239</v>
      </c>
      <c r="D70" s="87">
        <v>6.8642809353633261E-2</v>
      </c>
      <c r="E70" s="86">
        <v>25176.795601999998</v>
      </c>
      <c r="F70" s="87">
        <v>6.9466171598748308E-2</v>
      </c>
    </row>
    <row r="71" spans="2:7">
      <c r="G71" s="13"/>
    </row>
    <row r="72" spans="2:7" ht="27" customHeight="1"/>
    <row r="75" spans="2:7" ht="14.45" customHeight="1"/>
    <row r="80" spans="2:7">
      <c r="E80" s="15"/>
      <c r="G80" s="15"/>
    </row>
  </sheetData>
  <mergeCells count="18">
    <mergeCell ref="B2:M4"/>
    <mergeCell ref="B27:M27"/>
    <mergeCell ref="B47:M47"/>
    <mergeCell ref="B62:M62"/>
    <mergeCell ref="B7:M11"/>
    <mergeCell ref="B14:F14"/>
    <mergeCell ref="C21:D21"/>
    <mergeCell ref="E21:F21"/>
    <mergeCell ref="H14:J14"/>
    <mergeCell ref="B5:N5"/>
    <mergeCell ref="C64:D64"/>
    <mergeCell ref="E64:F64"/>
    <mergeCell ref="B50:B51"/>
    <mergeCell ref="B52:B53"/>
    <mergeCell ref="B54:B55"/>
    <mergeCell ref="B56:B57"/>
    <mergeCell ref="B64:B65"/>
    <mergeCell ref="B58:B59"/>
  </mergeCells>
  <pageMargins left="0.7" right="0.7" top="0.75" bottom="0.75" header="0.3" footer="0.3"/>
  <pageSetup paperSize="9" scale="4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188"/>
    <pageSetUpPr fitToPage="1"/>
  </sheetPr>
  <dimension ref="A2:N106"/>
  <sheetViews>
    <sheetView showGridLines="0" zoomScaleNormal="100" workbookViewId="0">
      <selection activeCell="B2" sqref="B2:M4"/>
    </sheetView>
  </sheetViews>
  <sheetFormatPr baseColWidth="10" defaultColWidth="11.5703125" defaultRowHeight="14.25"/>
  <cols>
    <col min="1" max="1" width="11.5703125" style="3"/>
    <col min="2" max="2" width="25.42578125" style="3" customWidth="1"/>
    <col min="3" max="3" width="23.7109375" style="3" customWidth="1"/>
    <col min="4" max="4" width="16.5703125" style="3" bestFit="1" customWidth="1"/>
    <col min="5" max="5" width="11.5703125" style="3"/>
    <col min="6" max="6" width="24.7109375" style="3" customWidth="1"/>
    <col min="7" max="10" width="11.5703125" style="3"/>
    <col min="11" max="11" width="10.7109375" style="3" bestFit="1" customWidth="1"/>
    <col min="12" max="12" width="14" style="3" customWidth="1"/>
    <col min="13" max="16384" width="11.5703125" style="3"/>
  </cols>
  <sheetData>
    <row r="2" spans="2:14" ht="14.45" customHeight="1">
      <c r="B2" s="509" t="s">
        <v>163</v>
      </c>
      <c r="C2" s="509"/>
      <c r="D2" s="509"/>
      <c r="E2" s="509"/>
      <c r="F2" s="509"/>
      <c r="G2" s="509"/>
      <c r="H2" s="509"/>
      <c r="I2" s="509"/>
      <c r="J2" s="509"/>
      <c r="K2" s="509"/>
      <c r="L2" s="509"/>
      <c r="M2" s="509"/>
    </row>
    <row r="3" spans="2:14" ht="14.45" customHeight="1">
      <c r="B3" s="509"/>
      <c r="C3" s="509"/>
      <c r="D3" s="509"/>
      <c r="E3" s="509"/>
      <c r="F3" s="509"/>
      <c r="G3" s="509"/>
      <c r="H3" s="509"/>
      <c r="I3" s="509"/>
      <c r="J3" s="509"/>
      <c r="K3" s="509"/>
      <c r="L3" s="509"/>
      <c r="M3" s="509"/>
    </row>
    <row r="4" spans="2:14" ht="15" customHeight="1">
      <c r="B4" s="509"/>
      <c r="C4" s="509"/>
      <c r="D4" s="509"/>
      <c r="E4" s="509"/>
      <c r="F4" s="509"/>
      <c r="G4" s="509"/>
      <c r="H4" s="509"/>
      <c r="I4" s="509"/>
      <c r="J4" s="509"/>
      <c r="K4" s="509"/>
      <c r="L4" s="509"/>
      <c r="M4" s="509"/>
    </row>
    <row r="5" spans="2:14">
      <c r="B5" s="483" t="s">
        <v>423</v>
      </c>
      <c r="C5" s="483"/>
      <c r="D5" s="483"/>
      <c r="E5" s="483"/>
      <c r="F5" s="483"/>
      <c r="G5" s="483"/>
      <c r="H5" s="483"/>
      <c r="I5" s="483"/>
      <c r="J5" s="483"/>
      <c r="K5" s="483"/>
      <c r="L5" s="483"/>
      <c r="M5" s="483"/>
      <c r="N5" s="483"/>
    </row>
    <row r="6" spans="2:14">
      <c r="B6" s="209"/>
      <c r="C6" s="209"/>
      <c r="D6" s="209"/>
      <c r="E6" s="209"/>
      <c r="F6" s="209"/>
      <c r="G6" s="209"/>
      <c r="H6" s="209"/>
      <c r="I6" s="209"/>
      <c r="J6" s="209"/>
      <c r="K6" s="209"/>
      <c r="L6" s="209"/>
    </row>
    <row r="7" spans="2:14" ht="14.45" customHeight="1">
      <c r="B7" s="510" t="s">
        <v>414</v>
      </c>
      <c r="C7" s="511"/>
      <c r="D7" s="511"/>
      <c r="E7" s="511"/>
      <c r="F7" s="511"/>
      <c r="G7" s="511"/>
      <c r="H7" s="511"/>
      <c r="I7" s="511"/>
      <c r="J7" s="511"/>
      <c r="K7" s="511"/>
      <c r="L7" s="511"/>
      <c r="M7" s="512"/>
    </row>
    <row r="8" spans="2:14" ht="14.45" customHeight="1">
      <c r="B8" s="513"/>
      <c r="C8" s="470"/>
      <c r="D8" s="470"/>
      <c r="E8" s="470"/>
      <c r="F8" s="470"/>
      <c r="G8" s="470"/>
      <c r="H8" s="470"/>
      <c r="I8" s="470"/>
      <c r="J8" s="470"/>
      <c r="K8" s="470"/>
      <c r="L8" s="470"/>
      <c r="M8" s="514"/>
    </row>
    <row r="9" spans="2:14" ht="41.45" customHeight="1">
      <c r="B9" s="515"/>
      <c r="C9" s="516"/>
      <c r="D9" s="516"/>
      <c r="E9" s="516"/>
      <c r="F9" s="516"/>
      <c r="G9" s="516"/>
      <c r="H9" s="516"/>
      <c r="I9" s="516"/>
      <c r="J9" s="516"/>
      <c r="K9" s="516"/>
      <c r="L9" s="516"/>
      <c r="M9" s="517"/>
    </row>
    <row r="10" spans="2:14">
      <c r="B10" s="209"/>
      <c r="C10" s="209"/>
      <c r="D10" s="209"/>
      <c r="E10" s="209"/>
      <c r="F10" s="209"/>
      <c r="G10" s="209"/>
      <c r="H10" s="209"/>
      <c r="I10" s="209"/>
      <c r="J10" s="209"/>
      <c r="K10" s="209"/>
      <c r="L10" s="209"/>
    </row>
    <row r="11" spans="2:14">
      <c r="B11" s="209"/>
      <c r="C11" s="209"/>
      <c r="D11" s="209"/>
      <c r="E11" s="209"/>
      <c r="F11" s="209"/>
      <c r="G11" s="209"/>
      <c r="H11" s="209"/>
      <c r="I11" s="209"/>
      <c r="J11" s="209"/>
      <c r="K11" s="209"/>
      <c r="L11" s="209"/>
    </row>
    <row r="12" spans="2:14" ht="18">
      <c r="B12" s="76" t="s">
        <v>166</v>
      </c>
      <c r="C12" s="76"/>
      <c r="D12" s="76"/>
      <c r="E12" s="76"/>
      <c r="G12" s="498" t="s">
        <v>86</v>
      </c>
      <c r="H12" s="498"/>
      <c r="I12" s="498"/>
    </row>
    <row r="13" spans="2:14" ht="15.6" customHeight="1">
      <c r="B13" s="368" t="s">
        <v>388</v>
      </c>
      <c r="C13" s="369">
        <v>0.5856467154546301</v>
      </c>
      <c r="D13" s="98"/>
      <c r="E13" s="97"/>
      <c r="G13" s="273" t="s">
        <v>388</v>
      </c>
      <c r="H13" s="374">
        <v>0.60399999999999998</v>
      </c>
      <c r="I13" s="273"/>
      <c r="J13" s="28"/>
    </row>
    <row r="14" spans="2:14">
      <c r="B14" s="368" t="s">
        <v>389</v>
      </c>
      <c r="C14" s="369">
        <v>1.7377035870066886</v>
      </c>
      <c r="D14" s="99"/>
      <c r="E14" s="93"/>
      <c r="G14" s="273" t="s">
        <v>389</v>
      </c>
      <c r="H14" s="273">
        <v>1.8</v>
      </c>
      <c r="I14" s="273"/>
      <c r="J14" s="20"/>
    </row>
    <row r="15" spans="2:14" ht="27.6" customHeight="1">
      <c r="B15" s="277"/>
    </row>
    <row r="16" spans="2:14" ht="18">
      <c r="B16" s="461" t="s">
        <v>33</v>
      </c>
      <c r="C16" s="461"/>
      <c r="D16" s="461"/>
      <c r="E16" s="461"/>
      <c r="F16" s="461"/>
      <c r="G16" s="461"/>
      <c r="H16" s="461"/>
      <c r="I16" s="461"/>
      <c r="J16" s="461"/>
      <c r="K16" s="461"/>
      <c r="L16" s="461"/>
      <c r="M16" s="461"/>
    </row>
    <row r="19" spans="2:9">
      <c r="B19" s="7"/>
      <c r="C19" s="275">
        <v>2016</v>
      </c>
      <c r="D19" s="275">
        <v>2017</v>
      </c>
      <c r="E19" s="275">
        <v>2018</v>
      </c>
      <c r="F19" s="275">
        <v>2019</v>
      </c>
      <c r="G19" s="275">
        <v>2020</v>
      </c>
      <c r="H19" s="275">
        <v>2021</v>
      </c>
      <c r="I19" s="275">
        <v>2022</v>
      </c>
    </row>
    <row r="20" spans="2:9">
      <c r="B20" s="276" t="s">
        <v>35</v>
      </c>
      <c r="C20" s="87">
        <v>0.37117128451287612</v>
      </c>
      <c r="D20" s="87">
        <v>0.36837302630007407</v>
      </c>
      <c r="E20" s="87">
        <v>0.40377294560819565</v>
      </c>
      <c r="F20" s="87">
        <v>0.40477956162795836</v>
      </c>
      <c r="G20" s="87" t="s">
        <v>45</v>
      </c>
      <c r="H20" s="87" t="s">
        <v>45</v>
      </c>
      <c r="I20" s="87">
        <v>0.35669810203237051</v>
      </c>
    </row>
    <row r="21" spans="2:9">
      <c r="B21" s="276" t="s">
        <v>36</v>
      </c>
      <c r="C21" s="87">
        <v>0.41271680536408645</v>
      </c>
      <c r="D21" s="87">
        <v>0.42413119108184949</v>
      </c>
      <c r="E21" s="87">
        <v>0.40838622757331666</v>
      </c>
      <c r="F21" s="87">
        <v>0.45671813285457807</v>
      </c>
      <c r="G21" s="87" t="s">
        <v>45</v>
      </c>
      <c r="H21" s="87" t="s">
        <v>45</v>
      </c>
      <c r="I21" s="87">
        <v>0.44890797833698698</v>
      </c>
    </row>
    <row r="22" spans="2:9">
      <c r="B22" s="276" t="s">
        <v>37</v>
      </c>
      <c r="C22" s="87">
        <v>0.45263886513085921</v>
      </c>
      <c r="D22" s="87">
        <v>0.44229718061045842</v>
      </c>
      <c r="E22" s="87">
        <v>0.44676602610181948</v>
      </c>
      <c r="F22" s="87">
        <v>0.4650443357588771</v>
      </c>
      <c r="G22" s="87" t="s">
        <v>45</v>
      </c>
      <c r="H22" s="87" t="s">
        <v>45</v>
      </c>
      <c r="I22" s="87">
        <v>0.50040998856759433</v>
      </c>
    </row>
    <row r="23" spans="2:9">
      <c r="B23" s="276" t="s">
        <v>24</v>
      </c>
      <c r="C23" s="87">
        <v>0.4712205851292397</v>
      </c>
      <c r="D23" s="87">
        <v>0.54448840447143276</v>
      </c>
      <c r="E23" s="87">
        <v>0.47058931185944364</v>
      </c>
      <c r="F23" s="87">
        <v>0.52048501390236956</v>
      </c>
      <c r="G23" s="87" t="s">
        <v>45</v>
      </c>
      <c r="H23" s="87" t="s">
        <v>45</v>
      </c>
      <c r="I23" s="87">
        <v>0.51886355582736399</v>
      </c>
    </row>
    <row r="24" spans="2:9">
      <c r="B24" s="276" t="s">
        <v>25</v>
      </c>
      <c r="C24" s="87">
        <v>0.54395149415331312</v>
      </c>
      <c r="D24" s="87">
        <v>0.53526650445724799</v>
      </c>
      <c r="E24" s="87">
        <v>0.55042571803978013</v>
      </c>
      <c r="F24" s="87">
        <v>0.548267961205679</v>
      </c>
      <c r="G24" s="87" t="s">
        <v>45</v>
      </c>
      <c r="H24" s="87">
        <v>0.41392718306067172</v>
      </c>
      <c r="I24" s="87">
        <v>0.6014678040263286</v>
      </c>
    </row>
    <row r="25" spans="2:9">
      <c r="B25" s="276" t="s">
        <v>26</v>
      </c>
      <c r="C25" s="87">
        <v>0.6277498973085921</v>
      </c>
      <c r="D25" s="87">
        <v>0.63987490905932043</v>
      </c>
      <c r="E25" s="87">
        <v>0.62558656812800462</v>
      </c>
      <c r="F25" s="87">
        <v>0.66180191332486349</v>
      </c>
      <c r="G25" s="87" t="s">
        <v>45</v>
      </c>
      <c r="H25" s="87">
        <v>0.55859781477317461</v>
      </c>
      <c r="I25" s="87">
        <v>0.66127743924565763</v>
      </c>
    </row>
    <row r="26" spans="2:9">
      <c r="B26" s="276" t="s">
        <v>27</v>
      </c>
      <c r="C26" s="87">
        <v>0.71874035088936616</v>
      </c>
      <c r="D26" s="87">
        <v>0.72130867093999185</v>
      </c>
      <c r="E26" s="87">
        <v>0.70024434433114213</v>
      </c>
      <c r="F26" s="87">
        <v>0.7052919549042499</v>
      </c>
      <c r="G26" s="87">
        <v>0.68575960597279584</v>
      </c>
      <c r="H26" s="87">
        <v>0.72786727051212585</v>
      </c>
      <c r="I26" s="87">
        <v>0.72773117409589405</v>
      </c>
    </row>
    <row r="27" spans="2:9">
      <c r="B27" s="276" t="s">
        <v>28</v>
      </c>
      <c r="C27" s="87">
        <v>0.81271541069899245</v>
      </c>
      <c r="D27" s="87">
        <v>0.81714273773951562</v>
      </c>
      <c r="E27" s="87">
        <v>0.81914249431662867</v>
      </c>
      <c r="F27" s="87">
        <v>0.83333333333333337</v>
      </c>
      <c r="G27" s="87">
        <v>0.79695921145338411</v>
      </c>
      <c r="H27" s="87">
        <v>0.83912873647576591</v>
      </c>
      <c r="I27" s="87">
        <v>0.81595916970714799</v>
      </c>
    </row>
    <row r="28" spans="2:9">
      <c r="B28" s="276" t="s">
        <v>29</v>
      </c>
      <c r="C28" s="87">
        <v>0.67627503241607834</v>
      </c>
      <c r="D28" s="87">
        <v>0.67273360151290595</v>
      </c>
      <c r="E28" s="87">
        <v>0.70608730348166537</v>
      </c>
      <c r="F28" s="87">
        <v>0.68680335961310079</v>
      </c>
      <c r="G28" s="87">
        <v>0.6400229190185539</v>
      </c>
      <c r="H28" s="87">
        <v>0.71163317850671615</v>
      </c>
      <c r="I28" s="87">
        <v>0.710463623615055</v>
      </c>
    </row>
    <row r="29" spans="2:9">
      <c r="B29" s="276" t="s">
        <v>38</v>
      </c>
      <c r="C29" s="87">
        <v>0.53659909909909909</v>
      </c>
      <c r="D29" s="87">
        <v>0.53048067596325132</v>
      </c>
      <c r="E29" s="87">
        <v>0.52856720006723845</v>
      </c>
      <c r="F29" s="87">
        <v>0.51997403540426657</v>
      </c>
      <c r="G29" s="87">
        <v>0.47769310459324849</v>
      </c>
      <c r="H29" s="87">
        <v>0.58067276614883312</v>
      </c>
      <c r="I29" s="87">
        <v>0.55228557259062305</v>
      </c>
    </row>
    <row r="30" spans="2:9">
      <c r="B30" s="276" t="s">
        <v>39</v>
      </c>
      <c r="C30" s="87">
        <v>0.44214556406832689</v>
      </c>
      <c r="D30" s="87">
        <v>0.46627328728273632</v>
      </c>
      <c r="E30" s="87">
        <v>0.45762719041932398</v>
      </c>
      <c r="F30" s="87">
        <v>0.46358687466379772</v>
      </c>
      <c r="G30" s="87" t="s">
        <v>45</v>
      </c>
      <c r="H30" s="87">
        <v>0.51782911558006794</v>
      </c>
      <c r="I30" s="87">
        <v>0.52181877578695435</v>
      </c>
    </row>
    <row r="31" spans="2:9">
      <c r="B31" s="276" t="s">
        <v>40</v>
      </c>
      <c r="C31" s="87">
        <v>0.37812267561126983</v>
      </c>
      <c r="D31" s="87">
        <v>0.392480344062899</v>
      </c>
      <c r="E31" s="87">
        <v>0.38261554621848737</v>
      </c>
      <c r="F31" s="87">
        <v>0.39222315326529722</v>
      </c>
      <c r="G31" s="87" t="s">
        <v>45</v>
      </c>
      <c r="H31" s="87">
        <v>0.42774528697025482</v>
      </c>
      <c r="I31" s="87">
        <v>0.43161372683095778</v>
      </c>
    </row>
    <row r="32" spans="2:9">
      <c r="B32" s="276" t="s">
        <v>41</v>
      </c>
      <c r="C32" s="87">
        <v>0.5499157252445136</v>
      </c>
      <c r="D32" s="87">
        <v>0.55972325480355389</v>
      </c>
      <c r="E32" s="87">
        <v>0.55539321089578508</v>
      </c>
      <c r="F32" s="87">
        <v>0.56783573249093588</v>
      </c>
      <c r="G32" s="87" t="s">
        <v>45</v>
      </c>
      <c r="H32" s="87" t="s">
        <v>45</v>
      </c>
      <c r="I32" s="87">
        <v>0.5856467154546301</v>
      </c>
    </row>
    <row r="34" spans="1:13">
      <c r="D34" s="210" t="s">
        <v>166</v>
      </c>
      <c r="E34" s="9"/>
    </row>
    <row r="35" spans="1:13" ht="15">
      <c r="B35" s="477" t="s">
        <v>44</v>
      </c>
      <c r="C35" s="211" t="s">
        <v>33</v>
      </c>
      <c r="D35" s="200">
        <v>0.58828626480849966</v>
      </c>
      <c r="E35" s="9"/>
    </row>
    <row r="36" spans="1:13" ht="15">
      <c r="B36" s="477"/>
      <c r="C36" s="211" t="s">
        <v>377</v>
      </c>
      <c r="D36" s="157" t="s">
        <v>172</v>
      </c>
      <c r="E36" s="9"/>
    </row>
    <row r="37" spans="1:13" ht="15">
      <c r="B37" s="477" t="s">
        <v>65</v>
      </c>
      <c r="C37" s="211" t="s">
        <v>33</v>
      </c>
      <c r="D37" s="156">
        <v>0.60065714521387326</v>
      </c>
      <c r="E37" s="9"/>
    </row>
    <row r="38" spans="1:13" ht="15">
      <c r="B38" s="477"/>
      <c r="C38" s="211" t="s">
        <v>377</v>
      </c>
      <c r="D38" s="157" t="s">
        <v>172</v>
      </c>
      <c r="E38" s="9"/>
      <c r="F38" s="9"/>
      <c r="L38" s="9"/>
    </row>
    <row r="39" spans="1:13" ht="15">
      <c r="B39" s="477" t="s">
        <v>63</v>
      </c>
      <c r="C39" s="211" t="s">
        <v>33</v>
      </c>
      <c r="D39" s="156">
        <v>0.6427116616621702</v>
      </c>
      <c r="E39" s="9"/>
    </row>
    <row r="40" spans="1:13" ht="15">
      <c r="B40" s="477"/>
      <c r="C40" s="211" t="s">
        <v>377</v>
      </c>
      <c r="D40" s="158" t="s">
        <v>172</v>
      </c>
      <c r="E40" s="9"/>
    </row>
    <row r="41" spans="1:13" ht="15">
      <c r="B41" s="477" t="s">
        <v>4</v>
      </c>
      <c r="C41" s="211" t="s">
        <v>33</v>
      </c>
      <c r="D41" s="159">
        <v>0.45085209085701466</v>
      </c>
      <c r="E41" s="9"/>
    </row>
    <row r="42" spans="1:13" ht="15">
      <c r="B42" s="477"/>
      <c r="C42" s="211" t="s">
        <v>377</v>
      </c>
      <c r="D42" s="158" t="s">
        <v>47</v>
      </c>
      <c r="E42" s="9"/>
    </row>
    <row r="43" spans="1:13" ht="15">
      <c r="B43" s="477" t="s">
        <v>46</v>
      </c>
      <c r="C43" s="211" t="s">
        <v>33</v>
      </c>
      <c r="D43" s="160">
        <v>0.5856467154546301</v>
      </c>
      <c r="E43" s="9"/>
    </row>
    <row r="44" spans="1:13" ht="15">
      <c r="B44" s="477"/>
      <c r="C44" s="211" t="s">
        <v>377</v>
      </c>
      <c r="D44" s="161" t="s">
        <v>172</v>
      </c>
      <c r="E44" s="9"/>
    </row>
    <row r="45" spans="1:13">
      <c r="B45" s="71"/>
      <c r="G45" s="13"/>
    </row>
    <row r="46" spans="1:13">
      <c r="A46" s="106"/>
      <c r="B46" s="106"/>
      <c r="C46" s="106"/>
      <c r="D46" s="106"/>
      <c r="E46" s="106"/>
      <c r="F46" s="106"/>
      <c r="G46" s="106"/>
      <c r="H46" s="106"/>
      <c r="I46" s="106"/>
      <c r="J46" s="106"/>
      <c r="K46" s="106"/>
    </row>
    <row r="47" spans="1:13" ht="18">
      <c r="B47" s="461" t="s">
        <v>55</v>
      </c>
      <c r="C47" s="461"/>
      <c r="D47" s="461"/>
      <c r="E47" s="461"/>
      <c r="F47" s="461"/>
      <c r="G47" s="461"/>
      <c r="H47" s="461"/>
      <c r="I47" s="461"/>
      <c r="J47" s="461"/>
      <c r="K47" s="461"/>
      <c r="L47" s="461"/>
      <c r="M47" s="461"/>
    </row>
    <row r="49" spans="2:12">
      <c r="B49" s="7"/>
      <c r="C49" s="123">
        <v>2016</v>
      </c>
      <c r="D49" s="123">
        <v>2017</v>
      </c>
      <c r="E49" s="123">
        <v>2018</v>
      </c>
      <c r="F49" s="123">
        <v>2019</v>
      </c>
      <c r="G49" s="123">
        <v>2020</v>
      </c>
      <c r="H49" s="123">
        <v>2021</v>
      </c>
      <c r="I49" s="123">
        <v>2022</v>
      </c>
    </row>
    <row r="50" spans="2:12">
      <c r="B50" s="122" t="s">
        <v>35</v>
      </c>
      <c r="C50" s="124">
        <v>1.6070942191193276</v>
      </c>
      <c r="D50" s="124">
        <v>1.5248192198613153</v>
      </c>
      <c r="E50" s="124">
        <v>1.5185790340808518</v>
      </c>
      <c r="F50" s="124">
        <v>1.5730789897904351</v>
      </c>
      <c r="G50" s="124" t="s">
        <v>45</v>
      </c>
      <c r="H50" s="124" t="s">
        <v>45</v>
      </c>
      <c r="I50" s="124">
        <v>1.5690525194482208</v>
      </c>
    </row>
    <row r="51" spans="2:12">
      <c r="B51" s="122" t="s">
        <v>36</v>
      </c>
      <c r="C51" s="124">
        <v>1.5519711490959391</v>
      </c>
      <c r="D51" s="124">
        <v>1.5046400301102081</v>
      </c>
      <c r="E51" s="124">
        <v>1.5089966078363894</v>
      </c>
      <c r="F51" s="124">
        <v>1.521601719624577</v>
      </c>
      <c r="G51" s="124" t="s">
        <v>45</v>
      </c>
      <c r="H51" s="124" t="s">
        <v>45</v>
      </c>
      <c r="I51" s="124">
        <v>1.5645707641106434</v>
      </c>
    </row>
    <row r="52" spans="2:12">
      <c r="B52" s="122" t="s">
        <v>37</v>
      </c>
      <c r="C52" s="124">
        <v>1.6188498563580465</v>
      </c>
      <c r="D52" s="124">
        <v>1.5544144757935237</v>
      </c>
      <c r="E52" s="124">
        <v>1.510515876728477</v>
      </c>
      <c r="F52" s="124">
        <v>1.5537274594841359</v>
      </c>
      <c r="G52" s="124" t="s">
        <v>45</v>
      </c>
      <c r="H52" s="124" t="s">
        <v>45</v>
      </c>
      <c r="I52" s="124">
        <v>1.6014298103497391</v>
      </c>
    </row>
    <row r="53" spans="2:12">
      <c r="B53" s="122" t="s">
        <v>24</v>
      </c>
      <c r="C53" s="124">
        <v>1.6382140140172545</v>
      </c>
      <c r="D53" s="124">
        <v>1.6327965200316361</v>
      </c>
      <c r="E53" s="124">
        <v>1.6547552972672956</v>
      </c>
      <c r="F53" s="124">
        <v>1.6254429256169005</v>
      </c>
      <c r="G53" s="124" t="s">
        <v>45</v>
      </c>
      <c r="H53" s="124" t="s">
        <v>45</v>
      </c>
      <c r="I53" s="124">
        <v>1.667155462309069</v>
      </c>
    </row>
    <row r="54" spans="2:12">
      <c r="B54" s="122" t="s">
        <v>25</v>
      </c>
      <c r="C54" s="124">
        <v>1.663033051364786</v>
      </c>
      <c r="D54" s="124">
        <v>1.6455389299634207</v>
      </c>
      <c r="E54" s="124">
        <v>1.6551135393546184</v>
      </c>
      <c r="F54" s="124">
        <v>1.6178637681916757</v>
      </c>
      <c r="G54" s="124" t="s">
        <v>45</v>
      </c>
      <c r="H54" s="124">
        <v>1.6642271441909302</v>
      </c>
      <c r="I54" s="124">
        <v>1.6821102490460174</v>
      </c>
    </row>
    <row r="55" spans="2:12">
      <c r="B55" s="122" t="s">
        <v>26</v>
      </c>
      <c r="C55" s="124">
        <v>1.7223112083447278</v>
      </c>
      <c r="D55" s="124">
        <v>1.6757482067771456</v>
      </c>
      <c r="E55" s="124">
        <v>1.6355425408357427</v>
      </c>
      <c r="F55" s="124">
        <v>1.6823125792669742</v>
      </c>
      <c r="G55" s="124" t="s">
        <v>45</v>
      </c>
      <c r="H55" s="124">
        <v>1.7148877896883279</v>
      </c>
      <c r="I55" s="124">
        <v>1.7042558847109246</v>
      </c>
    </row>
    <row r="56" spans="2:12">
      <c r="B56" s="122" t="s">
        <v>27</v>
      </c>
      <c r="C56" s="124">
        <v>1.8063461726943055</v>
      </c>
      <c r="D56" s="124">
        <v>1.7722267028374514</v>
      </c>
      <c r="E56" s="124">
        <v>1.7486481944622927</v>
      </c>
      <c r="F56" s="124">
        <v>1.7622800026066339</v>
      </c>
      <c r="G56" s="124">
        <v>1.8622953612158715</v>
      </c>
      <c r="H56" s="124">
        <v>1.8191638654007722</v>
      </c>
      <c r="I56" s="124">
        <v>1.843289673847287</v>
      </c>
    </row>
    <row r="57" spans="2:12">
      <c r="B57" s="122" t="s">
        <v>28</v>
      </c>
      <c r="C57" s="124">
        <v>1.8731803161561131</v>
      </c>
      <c r="D57" s="124">
        <v>1.8639408531128818</v>
      </c>
      <c r="E57" s="124">
        <v>1.874147643047732</v>
      </c>
      <c r="F57" s="124">
        <v>1.8430085177487061</v>
      </c>
      <c r="G57" s="124">
        <v>2.0023672777566448</v>
      </c>
      <c r="H57" s="124">
        <v>2.0090838664681847</v>
      </c>
      <c r="I57" s="124">
        <v>2.0097550740785199</v>
      </c>
    </row>
    <row r="58" spans="2:12">
      <c r="B58" s="122" t="s">
        <v>29</v>
      </c>
      <c r="C58" s="124">
        <v>1.7484872274895826</v>
      </c>
      <c r="D58" s="124">
        <v>1.7052606843883096</v>
      </c>
      <c r="E58" s="124">
        <v>1.7018194215949434</v>
      </c>
      <c r="F58" s="124">
        <v>1.7069700087222954</v>
      </c>
      <c r="G58" s="124">
        <v>1.7752105238717586</v>
      </c>
      <c r="H58" s="124">
        <v>1.7404069992425371</v>
      </c>
      <c r="I58" s="124">
        <v>1.7884138094251105</v>
      </c>
    </row>
    <row r="59" spans="2:12">
      <c r="B59" s="122" t="s">
        <v>38</v>
      </c>
      <c r="C59" s="124">
        <v>1.6235220637364554</v>
      </c>
      <c r="D59" s="124">
        <v>1.5908943925920482</v>
      </c>
      <c r="E59" s="124">
        <v>1.5825068810345582</v>
      </c>
      <c r="F59" s="124">
        <v>1.6322667730159217</v>
      </c>
      <c r="G59" s="124">
        <v>1.6813902150812381</v>
      </c>
      <c r="H59" s="124">
        <v>1.6347890866462347</v>
      </c>
      <c r="I59" s="124">
        <v>1.6839159996997179</v>
      </c>
    </row>
    <row r="60" spans="2:12">
      <c r="B60" s="122" t="s">
        <v>39</v>
      </c>
      <c r="C60" s="124">
        <v>1.5964408921679134</v>
      </c>
      <c r="D60" s="124">
        <v>1.5574115370050912</v>
      </c>
      <c r="E60" s="124">
        <v>1.570139153935818</v>
      </c>
      <c r="F60" s="124">
        <v>1.5614430552216079</v>
      </c>
      <c r="G60" s="124" t="s">
        <v>45</v>
      </c>
      <c r="H60" s="124">
        <v>1.6277156351776727</v>
      </c>
      <c r="I60" s="124">
        <v>1.6545422715755325</v>
      </c>
    </row>
    <row r="61" spans="2:12">
      <c r="B61" s="122" t="s">
        <v>40</v>
      </c>
      <c r="C61" s="124">
        <v>1.5423055157074608</v>
      </c>
      <c r="D61" s="124">
        <v>1.5734388515214501</v>
      </c>
      <c r="E61" s="124">
        <v>1.5547291792594149</v>
      </c>
      <c r="F61" s="124">
        <v>1.5221482212697897</v>
      </c>
      <c r="G61" s="124" t="s">
        <v>45</v>
      </c>
      <c r="H61" s="124">
        <v>1.5872037239082164</v>
      </c>
      <c r="I61" s="124">
        <v>1.5984348844492524</v>
      </c>
    </row>
    <row r="62" spans="2:12">
      <c r="B62" s="122" t="s">
        <v>41</v>
      </c>
      <c r="C62" s="124">
        <v>1.7019989661066939</v>
      </c>
      <c r="D62" s="124">
        <v>1.6700680335076596</v>
      </c>
      <c r="E62" s="124">
        <v>1.6638491928367696</v>
      </c>
      <c r="F62" s="124">
        <v>1.6665367740531933</v>
      </c>
      <c r="G62" s="124" t="s">
        <v>45</v>
      </c>
      <c r="H62" s="124" t="s">
        <v>45</v>
      </c>
      <c r="I62" s="124">
        <v>1.7377035870066886</v>
      </c>
    </row>
    <row r="64" spans="2:12" customFormat="1" ht="28.15" customHeight="1">
      <c r="B64" s="3"/>
      <c r="C64" s="3"/>
      <c r="D64" s="210" t="s">
        <v>166</v>
      </c>
      <c r="E64" s="3"/>
      <c r="F64" s="3"/>
      <c r="J64" s="3"/>
      <c r="K64" s="3"/>
      <c r="L64" s="10"/>
    </row>
    <row r="65" spans="2:13" customFormat="1" ht="15">
      <c r="B65" s="477" t="s">
        <v>44</v>
      </c>
      <c r="C65" s="248" t="s">
        <v>288</v>
      </c>
      <c r="D65" s="370">
        <v>1.6124975561639392</v>
      </c>
      <c r="E65" s="3"/>
      <c r="F65" s="3"/>
      <c r="J65" s="3"/>
      <c r="K65" s="3"/>
    </row>
    <row r="66" spans="2:13" customFormat="1" ht="15">
      <c r="B66" s="477"/>
      <c r="C66" s="248" t="s">
        <v>391</v>
      </c>
      <c r="D66" s="195">
        <v>-0.13816568991810899</v>
      </c>
      <c r="E66" s="3"/>
      <c r="F66" s="3"/>
      <c r="J66" s="3"/>
      <c r="K66" s="3"/>
      <c r="L66" s="3"/>
    </row>
    <row r="67" spans="2:13" customFormat="1" ht="15">
      <c r="B67" s="477" t="s">
        <v>65</v>
      </c>
      <c r="C67" s="248" t="s">
        <v>288</v>
      </c>
      <c r="D67" s="370">
        <v>1.7590869977159298</v>
      </c>
      <c r="E67" s="3"/>
      <c r="F67" s="3"/>
      <c r="J67" s="3"/>
      <c r="K67" s="3"/>
      <c r="L67" s="3"/>
    </row>
    <row r="68" spans="2:13" customFormat="1" ht="15">
      <c r="B68" s="477"/>
      <c r="C68" s="248" t="s">
        <v>391</v>
      </c>
      <c r="D68" s="151">
        <v>3.8949913318307251E-2</v>
      </c>
      <c r="E68" s="3"/>
      <c r="F68" s="3"/>
      <c r="J68" s="3"/>
      <c r="K68" s="3"/>
      <c r="L68" s="3"/>
    </row>
    <row r="69" spans="2:13" customFormat="1" ht="15">
      <c r="B69" s="477" t="s">
        <v>63</v>
      </c>
      <c r="C69" s="248" t="s">
        <v>288</v>
      </c>
      <c r="D69" s="370">
        <v>2.0075551217807144</v>
      </c>
      <c r="E69" s="3"/>
      <c r="F69" s="3"/>
      <c r="J69" s="3"/>
      <c r="K69" s="3"/>
      <c r="L69" s="3"/>
    </row>
    <row r="70" spans="2:13" customFormat="1" ht="15">
      <c r="B70" s="477"/>
      <c r="C70" s="248" t="s">
        <v>391</v>
      </c>
      <c r="D70" s="196">
        <v>1.5937583725023297E-2</v>
      </c>
      <c r="E70" s="3"/>
      <c r="F70" s="3"/>
      <c r="J70" s="3"/>
      <c r="K70" s="3"/>
      <c r="L70" s="3"/>
    </row>
    <row r="71" spans="2:13" customFormat="1" ht="27.6" customHeight="1">
      <c r="B71" s="477" t="s">
        <v>4</v>
      </c>
      <c r="C71" s="248" t="s">
        <v>288</v>
      </c>
      <c r="D71" s="370">
        <v>2.4627531572516861</v>
      </c>
      <c r="E71" s="3"/>
      <c r="F71" s="3"/>
      <c r="J71" s="3"/>
      <c r="K71" s="3"/>
      <c r="L71" s="3"/>
    </row>
    <row r="72" spans="2:13" customFormat="1" ht="15">
      <c r="B72" s="477"/>
      <c r="C72" s="248" t="s">
        <v>391</v>
      </c>
      <c r="D72" s="196">
        <v>0.1200495365707835</v>
      </c>
      <c r="E72" s="3"/>
      <c r="F72" s="3"/>
      <c r="J72" s="3"/>
      <c r="K72" s="3"/>
      <c r="L72" s="3"/>
    </row>
    <row r="73" spans="2:13" customFormat="1" ht="15">
      <c r="B73" s="477" t="s">
        <v>46</v>
      </c>
      <c r="C73" s="248" t="s">
        <v>288</v>
      </c>
      <c r="D73" s="370">
        <v>1.7377035870066886</v>
      </c>
      <c r="E73" s="3"/>
      <c r="F73" s="3"/>
    </row>
    <row r="74" spans="2:13" customFormat="1" ht="15">
      <c r="B74" s="477"/>
      <c r="C74" s="248" t="s">
        <v>391</v>
      </c>
      <c r="D74" s="152">
        <v>4.2703415887073437E-2</v>
      </c>
      <c r="E74" s="3"/>
      <c r="F74" s="3"/>
    </row>
    <row r="75" spans="2:13" customFormat="1" ht="15">
      <c r="B75" s="71"/>
      <c r="E75" s="3"/>
      <c r="F75" s="3"/>
    </row>
    <row r="77" spans="2:13" ht="18">
      <c r="B77" s="461" t="s">
        <v>171</v>
      </c>
      <c r="C77" s="461"/>
      <c r="D77" s="461"/>
      <c r="E77" s="461"/>
      <c r="F77" s="461"/>
      <c r="G77" s="461"/>
      <c r="H77" s="461"/>
      <c r="I77" s="461"/>
      <c r="J77" s="461"/>
      <c r="K77" s="461"/>
      <c r="L77" s="461"/>
      <c r="M77" s="461"/>
    </row>
    <row r="79" spans="2:13">
      <c r="B79" s="7"/>
      <c r="C79" s="275">
        <v>2016</v>
      </c>
      <c r="D79" s="275">
        <v>2017</v>
      </c>
      <c r="E79" s="275">
        <v>2018</v>
      </c>
      <c r="F79" s="275">
        <v>2019</v>
      </c>
      <c r="G79" s="275">
        <v>2020</v>
      </c>
      <c r="H79" s="275">
        <v>2021</v>
      </c>
      <c r="I79" s="275">
        <v>2022</v>
      </c>
    </row>
    <row r="80" spans="2:13">
      <c r="B80" s="276" t="s">
        <v>35</v>
      </c>
      <c r="C80" s="87">
        <v>0.60654939317787782</v>
      </c>
      <c r="D80" s="87">
        <v>0.63415845440735408</v>
      </c>
      <c r="E80" s="87">
        <v>0.61511355790870537</v>
      </c>
      <c r="F80" s="87">
        <v>0.56325228100139335</v>
      </c>
      <c r="G80" s="87" t="s">
        <v>45</v>
      </c>
      <c r="H80" s="87" t="s">
        <v>45</v>
      </c>
      <c r="I80" s="87">
        <v>0.56371007988513544</v>
      </c>
    </row>
    <row r="81" spans="2:9">
      <c r="B81" s="276" t="s">
        <v>36</v>
      </c>
      <c r="C81" s="87">
        <v>0.52413655896864553</v>
      </c>
      <c r="D81" s="87">
        <v>0.55518033863327232</v>
      </c>
      <c r="E81" s="87">
        <v>0.55694016843408434</v>
      </c>
      <c r="F81" s="87">
        <v>0.48757614115573705</v>
      </c>
      <c r="G81" s="87" t="s">
        <v>45</v>
      </c>
      <c r="H81" s="87" t="s">
        <v>45</v>
      </c>
      <c r="I81" s="87">
        <v>0.49117363905171074</v>
      </c>
    </row>
    <row r="82" spans="2:9">
      <c r="B82" s="276" t="s">
        <v>37</v>
      </c>
      <c r="C82" s="87">
        <v>0.52584091956313284</v>
      </c>
      <c r="D82" s="87">
        <v>0.55374718807809564</v>
      </c>
      <c r="E82" s="87">
        <v>0.53671966454633857</v>
      </c>
      <c r="F82" s="87">
        <v>0.48613755494440919</v>
      </c>
      <c r="G82" s="87" t="s">
        <v>45</v>
      </c>
      <c r="H82" s="87" t="s">
        <v>45</v>
      </c>
      <c r="I82" s="87">
        <v>0.54235233000297245</v>
      </c>
    </row>
    <row r="83" spans="2:9">
      <c r="B83" s="276" t="s">
        <v>24</v>
      </c>
      <c r="C83" s="87">
        <v>0.44210333908043137</v>
      </c>
      <c r="D83" s="87">
        <v>0.43423849272796361</v>
      </c>
      <c r="E83" s="87">
        <v>0.42604101926662524</v>
      </c>
      <c r="F83" s="87">
        <v>0.39593190128569744</v>
      </c>
      <c r="G83" s="87" t="s">
        <v>45</v>
      </c>
      <c r="H83" s="87" t="s">
        <v>45</v>
      </c>
      <c r="I83" s="87">
        <v>0.43209001198037039</v>
      </c>
    </row>
    <row r="84" spans="2:9">
      <c r="B84" s="276" t="s">
        <v>25</v>
      </c>
      <c r="C84" s="87">
        <v>0.42467831067726192</v>
      </c>
      <c r="D84" s="87">
        <v>0.40652492354609077</v>
      </c>
      <c r="E84" s="87">
        <v>0.4393082160257733</v>
      </c>
      <c r="F84" s="87">
        <v>0.38239759045873339</v>
      </c>
      <c r="G84" s="87" t="s">
        <v>45</v>
      </c>
      <c r="H84" s="87">
        <v>0.39836611275365402</v>
      </c>
      <c r="I84" s="87">
        <v>0.41367754221403957</v>
      </c>
    </row>
    <row r="85" spans="2:9">
      <c r="B85" s="276" t="s">
        <v>26</v>
      </c>
      <c r="C85" s="87">
        <v>0.42765655007636588</v>
      </c>
      <c r="D85" s="87">
        <v>0.42078656246079366</v>
      </c>
      <c r="E85" s="87">
        <v>0.42915366658860327</v>
      </c>
      <c r="F85" s="87">
        <v>0.42919726794560903</v>
      </c>
      <c r="G85" s="87" t="s">
        <v>45</v>
      </c>
      <c r="H85" s="87">
        <v>0.38070122825831909</v>
      </c>
      <c r="I85" s="87">
        <v>0.4169388749169779</v>
      </c>
    </row>
    <row r="86" spans="2:9">
      <c r="B86" s="276" t="s">
        <v>27</v>
      </c>
      <c r="C86" s="87">
        <v>0.24850855798786228</v>
      </c>
      <c r="D86" s="87">
        <v>0.23856844590438839</v>
      </c>
      <c r="E86" s="87">
        <v>0.2543995025297493</v>
      </c>
      <c r="F86" s="87">
        <v>0.2875420626409792</v>
      </c>
      <c r="G86" s="87">
        <v>0.24521317672873483</v>
      </c>
      <c r="H86" s="87">
        <v>0.25810116979616421</v>
      </c>
      <c r="I86" s="87">
        <v>0.29257502140247904</v>
      </c>
    </row>
    <row r="87" spans="2:9">
      <c r="B87" s="276" t="s">
        <v>28</v>
      </c>
      <c r="C87" s="87">
        <v>0.15855458231733621</v>
      </c>
      <c r="D87" s="87">
        <v>0.16797702846979157</v>
      </c>
      <c r="E87" s="87">
        <v>0.17113334563702357</v>
      </c>
      <c r="F87" s="87">
        <v>0.20445845928631923</v>
      </c>
      <c r="G87" s="87">
        <v>0.2038745072998876</v>
      </c>
      <c r="H87" s="87">
        <v>0.20447950802125603</v>
      </c>
      <c r="I87" s="87">
        <v>0.24602058620055536</v>
      </c>
    </row>
    <row r="88" spans="2:9">
      <c r="B88" s="276" t="s">
        <v>29</v>
      </c>
      <c r="C88" s="87">
        <v>0.40573408120691323</v>
      </c>
      <c r="D88" s="87">
        <v>0.3861126230716761</v>
      </c>
      <c r="E88" s="87">
        <v>0.37363301311099029</v>
      </c>
      <c r="F88" s="87">
        <v>0.42749144270295941</v>
      </c>
      <c r="G88" s="87">
        <v>0.34852714967691173</v>
      </c>
      <c r="H88" s="87">
        <v>0.40226997174000351</v>
      </c>
      <c r="I88" s="87">
        <v>0.39127033789136134</v>
      </c>
    </row>
    <row r="89" spans="2:9">
      <c r="B89" s="276" t="s">
        <v>38</v>
      </c>
      <c r="C89" s="87">
        <v>0.44481672675869843</v>
      </c>
      <c r="D89" s="87">
        <v>0.48590355379192784</v>
      </c>
      <c r="E89" s="87">
        <v>0.43218670053190511</v>
      </c>
      <c r="F89" s="87">
        <v>0.47330238502452687</v>
      </c>
      <c r="G89" s="87">
        <v>0.42575144581159896</v>
      </c>
      <c r="H89" s="87">
        <v>0.44025048791967802</v>
      </c>
      <c r="I89" s="87">
        <v>0.46732203622895419</v>
      </c>
    </row>
    <row r="90" spans="2:9">
      <c r="B90" s="276" t="s">
        <v>39</v>
      </c>
      <c r="C90" s="87">
        <v>0.57868874672828541</v>
      </c>
      <c r="D90" s="87">
        <v>0.5642577333513441</v>
      </c>
      <c r="E90" s="87">
        <v>0.54111316961646105</v>
      </c>
      <c r="F90" s="87">
        <v>0.57168430035224593</v>
      </c>
      <c r="G90" s="87" t="s">
        <v>45</v>
      </c>
      <c r="H90" s="87">
        <v>0.52215689681222588</v>
      </c>
      <c r="I90" s="87">
        <v>0.56032489459219159</v>
      </c>
    </row>
    <row r="91" spans="2:9">
      <c r="B91" s="276" t="s">
        <v>40</v>
      </c>
      <c r="C91" s="87">
        <v>0.48857827953135535</v>
      </c>
      <c r="D91" s="87">
        <v>0.47543014678733475</v>
      </c>
      <c r="E91" s="87">
        <v>0.47524467959228522</v>
      </c>
      <c r="F91" s="87">
        <v>0.49518125697773691</v>
      </c>
      <c r="G91" s="87" t="s">
        <v>45</v>
      </c>
      <c r="H91" s="87">
        <v>0.50410319183973562</v>
      </c>
      <c r="I91" s="87">
        <v>0.53688477492620834</v>
      </c>
    </row>
    <row r="92" spans="2:9">
      <c r="B92" s="276" t="s">
        <v>41</v>
      </c>
      <c r="C92" s="87">
        <v>0.38690282755043021</v>
      </c>
      <c r="D92" s="87">
        <v>0.38934564790623072</v>
      </c>
      <c r="E92" s="87">
        <v>0.38593234754651751</v>
      </c>
      <c r="F92" s="87">
        <v>0.39384545535073562</v>
      </c>
      <c r="G92" s="87" t="s">
        <v>45</v>
      </c>
      <c r="H92" s="87" t="s">
        <v>45</v>
      </c>
      <c r="I92" s="87">
        <v>0.40564082651126193</v>
      </c>
    </row>
    <row r="95" spans="2:9">
      <c r="D95" s="210" t="s">
        <v>166</v>
      </c>
    </row>
    <row r="96" spans="2:9" ht="30">
      <c r="B96" s="477" t="s">
        <v>44</v>
      </c>
      <c r="C96" s="211" t="s">
        <v>397</v>
      </c>
      <c r="D96" s="200">
        <v>0.50048327009752791</v>
      </c>
    </row>
    <row r="97" spans="2:12" ht="15">
      <c r="B97" s="477"/>
      <c r="C97" s="211" t="s">
        <v>377</v>
      </c>
      <c r="D97" s="157" t="s">
        <v>294</v>
      </c>
    </row>
    <row r="98" spans="2:12" ht="30">
      <c r="B98" s="477" t="s">
        <v>65</v>
      </c>
      <c r="C98" s="211" t="s">
        <v>397</v>
      </c>
      <c r="D98" s="156">
        <v>0.37004934841759718</v>
      </c>
    </row>
    <row r="99" spans="2:12" ht="15">
      <c r="B99" s="477"/>
      <c r="C99" s="211" t="s">
        <v>377</v>
      </c>
      <c r="D99" s="157" t="s">
        <v>295</v>
      </c>
      <c r="F99" s="9"/>
      <c r="L99" s="9"/>
    </row>
    <row r="100" spans="2:12" ht="30">
      <c r="B100" s="477" t="s">
        <v>63</v>
      </c>
      <c r="C100" s="211" t="s">
        <v>397</v>
      </c>
      <c r="D100" s="156">
        <v>0.23414664426329904</v>
      </c>
    </row>
    <row r="101" spans="2:12" ht="15">
      <c r="B101" s="477"/>
      <c r="C101" s="211" t="s">
        <v>377</v>
      </c>
      <c r="D101" s="158" t="s">
        <v>395</v>
      </c>
    </row>
    <row r="102" spans="2:12" ht="30">
      <c r="B102" s="477" t="s">
        <v>4</v>
      </c>
      <c r="C102" s="211" t="s">
        <v>397</v>
      </c>
      <c r="D102" s="159">
        <v>0.38009257796348472</v>
      </c>
    </row>
    <row r="103" spans="2:12" ht="15">
      <c r="B103" s="477"/>
      <c r="C103" s="211" t="s">
        <v>377</v>
      </c>
      <c r="D103" s="158" t="s">
        <v>396</v>
      </c>
    </row>
    <row r="104" spans="2:12" ht="30">
      <c r="B104" s="477" t="s">
        <v>46</v>
      </c>
      <c r="C104" s="211" t="s">
        <v>397</v>
      </c>
      <c r="D104" s="160">
        <v>0.40564082651126193</v>
      </c>
    </row>
    <row r="105" spans="2:12" ht="15">
      <c r="B105" s="477"/>
      <c r="C105" s="211" t="s">
        <v>377</v>
      </c>
      <c r="D105" s="161" t="s">
        <v>295</v>
      </c>
    </row>
    <row r="106" spans="2:12">
      <c r="B106" s="71"/>
      <c r="G106" s="13"/>
    </row>
  </sheetData>
  <mergeCells count="22">
    <mergeCell ref="B73:B74"/>
    <mergeCell ref="B104:B105"/>
    <mergeCell ref="B35:B36"/>
    <mergeCell ref="B37:B38"/>
    <mergeCell ref="B39:B40"/>
    <mergeCell ref="B41:B42"/>
    <mergeCell ref="B43:B44"/>
    <mergeCell ref="B77:M77"/>
    <mergeCell ref="B96:B97"/>
    <mergeCell ref="B98:B99"/>
    <mergeCell ref="B100:B101"/>
    <mergeCell ref="B102:B103"/>
    <mergeCell ref="B47:M47"/>
    <mergeCell ref="B65:B66"/>
    <mergeCell ref="B67:B68"/>
    <mergeCell ref="B69:B70"/>
    <mergeCell ref="B71:B72"/>
    <mergeCell ref="B16:M16"/>
    <mergeCell ref="B2:M4"/>
    <mergeCell ref="B7:M9"/>
    <mergeCell ref="G12:I12"/>
    <mergeCell ref="B5:N5"/>
  </mergeCells>
  <pageMargins left="0.7" right="0.7" top="0.75" bottom="0.75" header="0.3" footer="0.3"/>
  <pageSetup paperSize="9" scale="45"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188"/>
    <pageSetUpPr fitToPage="1"/>
  </sheetPr>
  <dimension ref="B1:L65"/>
  <sheetViews>
    <sheetView showGridLines="0" zoomScale="80" zoomScaleNormal="80" workbookViewId="0">
      <selection activeCell="B2" sqref="B2:K4"/>
    </sheetView>
  </sheetViews>
  <sheetFormatPr baseColWidth="10" defaultColWidth="11.5703125" defaultRowHeight="14.25"/>
  <cols>
    <col min="1" max="1" width="7.85546875" style="3" customWidth="1"/>
    <col min="2" max="2" width="37.7109375" style="3" customWidth="1"/>
    <col min="3" max="3" width="18.7109375" style="3" bestFit="1" customWidth="1"/>
    <col min="4" max="4" width="32.42578125" style="16" bestFit="1" customWidth="1"/>
    <col min="5" max="8" width="11" style="3" bestFit="1" customWidth="1"/>
    <col min="9" max="9" width="12.7109375" style="3" bestFit="1" customWidth="1"/>
    <col min="10" max="10" width="14.7109375" style="3" bestFit="1" customWidth="1"/>
    <col min="11" max="11" width="9.85546875" style="3" customWidth="1"/>
    <col min="12" max="16384" width="11.5703125" style="3"/>
  </cols>
  <sheetData>
    <row r="1" spans="2:12" ht="15" thickBot="1"/>
    <row r="2" spans="2:12" ht="14.45" customHeight="1">
      <c r="B2" s="500" t="s">
        <v>269</v>
      </c>
      <c r="C2" s="501"/>
      <c r="D2" s="501"/>
      <c r="E2" s="501"/>
      <c r="F2" s="501"/>
      <c r="G2" s="501"/>
      <c r="H2" s="501"/>
      <c r="I2" s="501"/>
      <c r="J2" s="501"/>
      <c r="K2" s="501"/>
      <c r="L2" s="14"/>
    </row>
    <row r="3" spans="2:12" ht="14.45" customHeight="1">
      <c r="B3" s="462"/>
      <c r="C3" s="463"/>
      <c r="D3" s="463"/>
      <c r="E3" s="463"/>
      <c r="F3" s="463"/>
      <c r="G3" s="463"/>
      <c r="H3" s="463"/>
      <c r="I3" s="463"/>
      <c r="J3" s="463"/>
      <c r="K3" s="463"/>
      <c r="L3" s="14"/>
    </row>
    <row r="4" spans="2:12" ht="15" customHeight="1" thickBot="1">
      <c r="B4" s="504"/>
      <c r="C4" s="505"/>
      <c r="D4" s="505"/>
      <c r="E4" s="505"/>
      <c r="F4" s="505"/>
      <c r="G4" s="505"/>
      <c r="H4" s="505"/>
      <c r="I4" s="505"/>
      <c r="J4" s="505"/>
      <c r="K4" s="505"/>
      <c r="L4" s="14"/>
    </row>
    <row r="5" spans="2:12" ht="15" customHeight="1">
      <c r="B5" s="518" t="s">
        <v>85</v>
      </c>
      <c r="C5" s="518"/>
      <c r="D5" s="518"/>
      <c r="E5" s="518"/>
      <c r="F5" s="518"/>
      <c r="G5" s="518"/>
      <c r="H5" s="518"/>
      <c r="I5" s="518"/>
      <c r="J5" s="518"/>
      <c r="K5" s="518"/>
      <c r="L5" s="14"/>
    </row>
    <row r="6" spans="2:12" ht="15" customHeight="1">
      <c r="B6" s="479" t="s">
        <v>166</v>
      </c>
      <c r="C6" s="479"/>
      <c r="D6" s="479"/>
      <c r="E6" s="479"/>
      <c r="F6" s="209"/>
    </row>
    <row r="7" spans="2:12" ht="15" customHeight="1">
      <c r="B7" s="105">
        <v>522</v>
      </c>
      <c r="C7" s="213" t="s">
        <v>362</v>
      </c>
      <c r="D7" s="101"/>
      <c r="E7" s="101"/>
      <c r="F7" s="209"/>
    </row>
    <row r="8" spans="2:12" ht="15" customHeight="1">
      <c r="B8" s="309"/>
      <c r="C8" s="213"/>
      <c r="D8" s="99"/>
      <c r="E8" s="99"/>
      <c r="F8" s="209"/>
    </row>
    <row r="9" spans="2:12" ht="15" customHeight="1">
      <c r="B9" s="101"/>
      <c r="C9" s="101"/>
      <c r="D9" s="101"/>
      <c r="E9" s="101"/>
      <c r="F9" s="209"/>
    </row>
    <row r="10" spans="2:12">
      <c r="I10" s="75"/>
    </row>
    <row r="12" spans="2:12" s="14" customFormat="1" ht="15" customHeight="1">
      <c r="B12" s="520" t="s">
        <v>225</v>
      </c>
      <c r="C12" s="520"/>
      <c r="D12" s="520"/>
      <c r="E12" s="520"/>
      <c r="F12" s="520"/>
      <c r="G12" s="520"/>
      <c r="H12" s="520"/>
      <c r="I12" s="520"/>
      <c r="J12" s="520"/>
      <c r="K12" s="520"/>
    </row>
    <row r="13" spans="2:12">
      <c r="D13" s="3"/>
    </row>
    <row r="14" spans="2:12">
      <c r="D14" s="3"/>
    </row>
    <row r="15" spans="2:12" ht="18">
      <c r="B15" s="519" t="s">
        <v>166</v>
      </c>
      <c r="C15" s="519"/>
      <c r="D15" s="519"/>
    </row>
    <row r="16" spans="2:12">
      <c r="D16" s="3"/>
    </row>
    <row r="17" spans="4:4">
      <c r="D17" s="3"/>
    </row>
    <row r="18" spans="4:4">
      <c r="D18" s="3"/>
    </row>
    <row r="19" spans="4:4">
      <c r="D19" s="3"/>
    </row>
    <row r="20" spans="4:4">
      <c r="D20" s="3"/>
    </row>
    <row r="21" spans="4:4">
      <c r="D21" s="3"/>
    </row>
    <row r="22" spans="4:4">
      <c r="D22" s="3"/>
    </row>
    <row r="23" spans="4:4">
      <c r="D23" s="3"/>
    </row>
    <row r="24" spans="4:4">
      <c r="D24" s="3"/>
    </row>
    <row r="25" spans="4:4">
      <c r="D25" s="3"/>
    </row>
    <row r="26" spans="4:4">
      <c r="D26" s="3"/>
    </row>
    <row r="27" spans="4:4">
      <c r="D27" s="3"/>
    </row>
    <row r="28" spans="4:4">
      <c r="D28" s="3"/>
    </row>
    <row r="29" spans="4:4">
      <c r="D29" s="3"/>
    </row>
    <row r="30" spans="4:4">
      <c r="D30" s="3"/>
    </row>
    <row r="31" spans="4:4">
      <c r="D31" s="3"/>
    </row>
    <row r="32" spans="4:4">
      <c r="D32" s="3"/>
    </row>
    <row r="33" spans="2:11" s="14" customFormat="1" ht="15" customHeight="1">
      <c r="B33" s="520" t="s">
        <v>238</v>
      </c>
      <c r="C33" s="520"/>
      <c r="D33" s="520"/>
      <c r="E33" s="520"/>
      <c r="F33" s="520"/>
      <c r="G33" s="520"/>
      <c r="H33" s="520"/>
      <c r="I33" s="520"/>
      <c r="J33" s="520"/>
      <c r="K33" s="520"/>
    </row>
    <row r="35" spans="2:11" ht="15">
      <c r="B35" s="283" t="s">
        <v>226</v>
      </c>
      <c r="C35" s="283" t="s">
        <v>66</v>
      </c>
      <c r="D35" s="283" t="s">
        <v>227</v>
      </c>
      <c r="E35" s="283">
        <v>2016</v>
      </c>
      <c r="F35" s="283">
        <v>2017</v>
      </c>
      <c r="G35" s="283">
        <v>2018</v>
      </c>
      <c r="H35" s="283">
        <v>2019</v>
      </c>
      <c r="I35" s="283">
        <v>2020</v>
      </c>
      <c r="J35" s="283">
        <v>2021</v>
      </c>
      <c r="K35" s="283">
        <v>2022</v>
      </c>
    </row>
    <row r="36" spans="2:11">
      <c r="B36" s="284" t="s">
        <v>312</v>
      </c>
      <c r="C36" s="284" t="s">
        <v>297</v>
      </c>
      <c r="D36" s="285" t="s">
        <v>313</v>
      </c>
      <c r="E36" s="285">
        <v>800000</v>
      </c>
      <c r="F36" s="285">
        <v>800000</v>
      </c>
      <c r="G36" s="285">
        <v>800000</v>
      </c>
      <c r="H36" s="285">
        <v>800000</v>
      </c>
      <c r="I36" s="285">
        <v>800000</v>
      </c>
      <c r="J36" s="285">
        <v>800000</v>
      </c>
      <c r="K36" s="285">
        <v>800000</v>
      </c>
    </row>
    <row r="37" spans="2:11">
      <c r="B37" s="286" t="s">
        <v>164</v>
      </c>
      <c r="C37" s="286" t="s">
        <v>297</v>
      </c>
      <c r="D37" s="287" t="s">
        <v>228</v>
      </c>
      <c r="E37" s="287">
        <v>629707</v>
      </c>
      <c r="F37" s="287">
        <v>606808</v>
      </c>
      <c r="G37" s="287">
        <v>549070</v>
      </c>
      <c r="H37" s="287">
        <v>547000</v>
      </c>
      <c r="I37" s="287">
        <v>377156</v>
      </c>
      <c r="J37" s="287">
        <v>444356</v>
      </c>
      <c r="K37" s="287">
        <v>530514</v>
      </c>
    </row>
    <row r="38" spans="2:11">
      <c r="B38" s="286" t="s">
        <v>404</v>
      </c>
      <c r="C38" s="286" t="s">
        <v>300</v>
      </c>
      <c r="D38" s="287" t="s">
        <v>405</v>
      </c>
      <c r="E38" s="373">
        <v>185000</v>
      </c>
      <c r="F38" s="373">
        <v>185000</v>
      </c>
      <c r="G38" s="373">
        <v>185000</v>
      </c>
      <c r="H38" s="373">
        <v>185000</v>
      </c>
      <c r="I38" s="373">
        <v>185000</v>
      </c>
      <c r="J38" s="373">
        <v>185000</v>
      </c>
      <c r="K38" s="373">
        <v>185000</v>
      </c>
    </row>
    <row r="39" spans="2:11">
      <c r="B39" s="286" t="s">
        <v>406</v>
      </c>
      <c r="C39" s="286" t="s">
        <v>300</v>
      </c>
      <c r="D39" s="287" t="s">
        <v>230</v>
      </c>
      <c r="E39" s="373" t="s">
        <v>407</v>
      </c>
      <c r="F39" s="373" t="s">
        <v>407</v>
      </c>
      <c r="G39" s="373" t="s">
        <v>407</v>
      </c>
      <c r="H39" s="373">
        <v>185000</v>
      </c>
      <c r="I39" s="373">
        <v>41272</v>
      </c>
      <c r="J39" s="373">
        <v>60442</v>
      </c>
      <c r="K39" s="373">
        <v>130381</v>
      </c>
    </row>
    <row r="40" spans="2:11">
      <c r="B40" s="286" t="s">
        <v>314</v>
      </c>
      <c r="C40" s="286" t="s">
        <v>297</v>
      </c>
      <c r="D40" s="287" t="s">
        <v>230</v>
      </c>
      <c r="E40" s="287" t="s">
        <v>45</v>
      </c>
      <c r="F40" s="287" t="s">
        <v>45</v>
      </c>
      <c r="G40" s="287" t="s">
        <v>45</v>
      </c>
      <c r="H40" s="287">
        <v>272822</v>
      </c>
      <c r="I40" s="287">
        <v>204737</v>
      </c>
      <c r="J40" s="287">
        <v>234941</v>
      </c>
      <c r="K40" s="287">
        <v>124692</v>
      </c>
    </row>
    <row r="41" spans="2:11">
      <c r="B41" s="286" t="s">
        <v>315</v>
      </c>
      <c r="C41" s="286" t="s">
        <v>297</v>
      </c>
      <c r="D41" s="287" t="s">
        <v>229</v>
      </c>
      <c r="E41" s="288">
        <v>399360</v>
      </c>
      <c r="F41" s="288">
        <v>403454</v>
      </c>
      <c r="G41" s="288">
        <v>407873</v>
      </c>
      <c r="H41" s="288">
        <v>418071</v>
      </c>
      <c r="I41" s="287">
        <v>149247</v>
      </c>
      <c r="J41" s="287">
        <v>127408</v>
      </c>
      <c r="K41" s="287" t="s">
        <v>45</v>
      </c>
    </row>
    <row r="42" spans="2:11">
      <c r="B42" s="286" t="s">
        <v>170</v>
      </c>
      <c r="C42" s="286" t="s">
        <v>300</v>
      </c>
      <c r="D42" s="287" t="s">
        <v>231</v>
      </c>
      <c r="E42" s="287">
        <v>163523</v>
      </c>
      <c r="F42" s="287">
        <v>160698</v>
      </c>
      <c r="G42" s="287">
        <v>165931</v>
      </c>
      <c r="H42" s="287">
        <v>165096</v>
      </c>
      <c r="I42" s="287">
        <v>48366</v>
      </c>
      <c r="J42" s="287">
        <v>95950</v>
      </c>
      <c r="K42" s="373">
        <v>165000</v>
      </c>
    </row>
    <row r="43" spans="2:11">
      <c r="B43" s="286" t="s">
        <v>316</v>
      </c>
      <c r="C43" s="286" t="s">
        <v>297</v>
      </c>
      <c r="D43" s="287" t="s">
        <v>317</v>
      </c>
      <c r="E43" s="287">
        <v>180209</v>
      </c>
      <c r="F43" s="287">
        <v>179479</v>
      </c>
      <c r="G43" s="287">
        <v>180854</v>
      </c>
      <c r="H43" s="287" t="s">
        <v>45</v>
      </c>
      <c r="I43" s="287">
        <v>73143</v>
      </c>
      <c r="J43" s="287">
        <v>74134</v>
      </c>
      <c r="K43" s="287">
        <v>141956</v>
      </c>
    </row>
    <row r="44" spans="2:11">
      <c r="B44" s="286" t="s">
        <v>318</v>
      </c>
      <c r="C44" s="286" t="s">
        <v>297</v>
      </c>
      <c r="D44" s="287" t="s">
        <v>319</v>
      </c>
      <c r="E44" s="287">
        <v>184138</v>
      </c>
      <c r="F44" s="287">
        <v>171496</v>
      </c>
      <c r="G44" s="287">
        <v>179863</v>
      </c>
      <c r="H44" s="287" t="s">
        <v>45</v>
      </c>
      <c r="I44" s="287">
        <v>83713</v>
      </c>
      <c r="J44" s="287">
        <v>71878</v>
      </c>
      <c r="K44" s="287">
        <v>155022</v>
      </c>
    </row>
    <row r="45" spans="2:11">
      <c r="B45" s="286" t="s">
        <v>320</v>
      </c>
      <c r="C45" s="286" t="s">
        <v>300</v>
      </c>
      <c r="D45" s="287" t="s">
        <v>313</v>
      </c>
      <c r="E45" s="287">
        <v>141534</v>
      </c>
      <c r="F45" s="287">
        <v>148968</v>
      </c>
      <c r="G45" s="287">
        <v>143402</v>
      </c>
      <c r="H45" s="287">
        <v>113927</v>
      </c>
      <c r="I45" s="287">
        <v>66829</v>
      </c>
      <c r="J45" s="287">
        <v>69500</v>
      </c>
      <c r="K45" s="287">
        <v>113043</v>
      </c>
    </row>
    <row r="46" spans="2:11">
      <c r="B46" s="286" t="s">
        <v>321</v>
      </c>
      <c r="C46" s="286" t="s">
        <v>297</v>
      </c>
      <c r="D46" s="287" t="s">
        <v>232</v>
      </c>
      <c r="E46" s="287" t="s">
        <v>45</v>
      </c>
      <c r="F46" s="287" t="s">
        <v>45</v>
      </c>
      <c r="G46" s="287">
        <v>59205</v>
      </c>
      <c r="H46" s="287">
        <v>76729</v>
      </c>
      <c r="I46" s="287">
        <v>61758</v>
      </c>
      <c r="J46" s="287">
        <v>63522</v>
      </c>
      <c r="K46" s="287">
        <v>92181</v>
      </c>
    </row>
    <row r="47" spans="2:11">
      <c r="B47" s="286" t="s">
        <v>322</v>
      </c>
      <c r="C47" s="286" t="s">
        <v>297</v>
      </c>
      <c r="D47" s="287" t="s">
        <v>323</v>
      </c>
      <c r="E47" s="287">
        <v>70223</v>
      </c>
      <c r="F47" s="287">
        <v>64455</v>
      </c>
      <c r="G47" s="287">
        <v>63592</v>
      </c>
      <c r="H47" s="287">
        <v>65124</v>
      </c>
      <c r="I47" s="287">
        <v>47289</v>
      </c>
      <c r="J47" s="287">
        <v>61104</v>
      </c>
      <c r="K47" s="287">
        <v>68303</v>
      </c>
    </row>
    <row r="49" spans="2:12" s="14" customFormat="1" ht="15" customHeight="1">
      <c r="B49" s="520" t="s">
        <v>239</v>
      </c>
      <c r="C49" s="520"/>
      <c r="D49" s="520"/>
      <c r="E49" s="520"/>
      <c r="F49" s="520"/>
      <c r="G49" s="520"/>
      <c r="H49" s="520"/>
      <c r="I49" s="520"/>
      <c r="J49" s="520"/>
      <c r="K49" s="520"/>
      <c r="L49" s="3"/>
    </row>
    <row r="50" spans="2:12" ht="12.6" customHeight="1">
      <c r="D50" s="3"/>
    </row>
    <row r="51" spans="2:12">
      <c r="D51" s="3"/>
    </row>
    <row r="52" spans="2:12" ht="15">
      <c r="B52" s="201" t="s">
        <v>226</v>
      </c>
      <c r="C52" s="201" t="s">
        <v>66</v>
      </c>
      <c r="D52" s="201" t="s">
        <v>227</v>
      </c>
      <c r="E52" s="201">
        <v>2016</v>
      </c>
      <c r="F52" s="201">
        <v>2017</v>
      </c>
      <c r="G52" s="201">
        <v>2018</v>
      </c>
      <c r="H52" s="201">
        <v>2019</v>
      </c>
      <c r="I52" s="201">
        <v>2020</v>
      </c>
      <c r="J52" s="201">
        <v>2021</v>
      </c>
      <c r="K52" s="201">
        <v>2022</v>
      </c>
    </row>
    <row r="53" spans="2:12">
      <c r="B53" s="279" t="s">
        <v>296</v>
      </c>
      <c r="C53" s="279" t="s">
        <v>297</v>
      </c>
      <c r="D53" s="280" t="s">
        <v>298</v>
      </c>
      <c r="E53" s="280" t="s">
        <v>45</v>
      </c>
      <c r="F53" s="280" t="s">
        <v>45</v>
      </c>
      <c r="G53" s="280" t="s">
        <v>45</v>
      </c>
      <c r="H53" s="280" t="s">
        <v>45</v>
      </c>
      <c r="I53" s="280" t="s">
        <v>45</v>
      </c>
      <c r="J53" s="280">
        <v>102825</v>
      </c>
      <c r="K53" s="280">
        <v>212112</v>
      </c>
    </row>
    <row r="54" spans="2:12">
      <c r="B54" s="281" t="s">
        <v>299</v>
      </c>
      <c r="C54" s="281" t="s">
        <v>300</v>
      </c>
      <c r="D54" s="282" t="s">
        <v>233</v>
      </c>
      <c r="E54" s="282">
        <v>61338</v>
      </c>
      <c r="F54" s="282">
        <v>58237</v>
      </c>
      <c r="G54" s="282">
        <v>59745</v>
      </c>
      <c r="H54" s="282">
        <v>58356</v>
      </c>
      <c r="I54" s="282">
        <v>53654</v>
      </c>
      <c r="J54" s="282">
        <v>49960</v>
      </c>
      <c r="K54" s="282">
        <v>60025</v>
      </c>
    </row>
    <row r="55" spans="2:12">
      <c r="B55" s="281" t="s">
        <v>301</v>
      </c>
      <c r="C55" s="281" t="s">
        <v>302</v>
      </c>
      <c r="D55" s="282" t="s">
        <v>234</v>
      </c>
      <c r="E55" s="280" t="s">
        <v>45</v>
      </c>
      <c r="F55" s="282">
        <v>43360</v>
      </c>
      <c r="G55" s="282">
        <v>34389</v>
      </c>
      <c r="H55" s="282">
        <v>36511</v>
      </c>
      <c r="I55" s="282" t="s">
        <v>235</v>
      </c>
      <c r="J55" s="282" t="s">
        <v>235</v>
      </c>
      <c r="K55" s="282" t="s">
        <v>235</v>
      </c>
    </row>
    <row r="56" spans="2:12">
      <c r="B56" s="281" t="s">
        <v>303</v>
      </c>
      <c r="C56" s="281" t="s">
        <v>297</v>
      </c>
      <c r="D56" s="282" t="s">
        <v>304</v>
      </c>
      <c r="E56" s="282" t="s">
        <v>235</v>
      </c>
      <c r="F56" s="282" t="s">
        <v>235</v>
      </c>
      <c r="G56" s="282" t="s">
        <v>235</v>
      </c>
      <c r="H56" s="282" t="s">
        <v>235</v>
      </c>
      <c r="I56" s="282" t="s">
        <v>235</v>
      </c>
      <c r="J56" s="282" t="s">
        <v>235</v>
      </c>
      <c r="K56" s="282" t="s">
        <v>235</v>
      </c>
    </row>
    <row r="57" spans="2:12">
      <c r="B57" s="281" t="s">
        <v>399</v>
      </c>
      <c r="C57" s="281" t="s">
        <v>302</v>
      </c>
      <c r="D57" s="282" t="s">
        <v>234</v>
      </c>
      <c r="E57" s="282" t="s">
        <v>45</v>
      </c>
      <c r="F57" s="282">
        <v>41912</v>
      </c>
      <c r="G57" s="282">
        <v>41912</v>
      </c>
      <c r="H57" s="282">
        <v>45763</v>
      </c>
      <c r="I57" s="282">
        <v>24647</v>
      </c>
      <c r="J57" s="282">
        <v>1103</v>
      </c>
      <c r="K57" s="282">
        <v>30020</v>
      </c>
    </row>
    <row r="58" spans="2:12">
      <c r="B58" s="281" t="s">
        <v>400</v>
      </c>
      <c r="C58" s="281" t="s">
        <v>300</v>
      </c>
      <c r="D58" s="282" t="s">
        <v>401</v>
      </c>
      <c r="E58" s="371">
        <v>26700</v>
      </c>
      <c r="F58" s="371">
        <v>26700</v>
      </c>
      <c r="G58" s="371">
        <v>26700</v>
      </c>
      <c r="H58" s="371">
        <v>26700</v>
      </c>
      <c r="I58" s="371">
        <v>26700</v>
      </c>
      <c r="J58" s="371">
        <v>26700</v>
      </c>
      <c r="K58" s="371">
        <v>26700</v>
      </c>
    </row>
    <row r="59" spans="2:12">
      <c r="B59" s="281" t="s">
        <v>305</v>
      </c>
      <c r="C59" s="281" t="s">
        <v>300</v>
      </c>
      <c r="D59" s="282" t="s">
        <v>236</v>
      </c>
      <c r="E59" s="280" t="s">
        <v>45</v>
      </c>
      <c r="F59" s="282">
        <v>15134</v>
      </c>
      <c r="G59" s="282">
        <v>17305</v>
      </c>
      <c r="H59" s="282">
        <v>20402</v>
      </c>
      <c r="I59" s="282">
        <v>12387</v>
      </c>
      <c r="J59" s="282">
        <v>16836</v>
      </c>
      <c r="K59" s="282">
        <v>19676</v>
      </c>
    </row>
    <row r="60" spans="2:12">
      <c r="B60" s="281" t="s">
        <v>402</v>
      </c>
      <c r="C60" s="281" t="s">
        <v>300</v>
      </c>
      <c r="D60" s="282" t="s">
        <v>403</v>
      </c>
      <c r="E60" s="280" t="s">
        <v>45</v>
      </c>
      <c r="F60" s="280" t="s">
        <v>45</v>
      </c>
      <c r="G60" s="280" t="s">
        <v>45</v>
      </c>
      <c r="H60" s="280" t="s">
        <v>45</v>
      </c>
      <c r="I60" s="280" t="s">
        <v>45</v>
      </c>
      <c r="J60" s="280" t="s">
        <v>45</v>
      </c>
      <c r="K60" s="372">
        <v>20000</v>
      </c>
    </row>
    <row r="61" spans="2:12">
      <c r="B61" s="281" t="s">
        <v>306</v>
      </c>
      <c r="C61" s="281" t="s">
        <v>300</v>
      </c>
      <c r="D61" s="282" t="s">
        <v>307</v>
      </c>
      <c r="E61" s="282">
        <v>6921</v>
      </c>
      <c r="F61" s="282">
        <v>7039</v>
      </c>
      <c r="G61" s="282">
        <v>12222</v>
      </c>
      <c r="H61" s="280" t="s">
        <v>45</v>
      </c>
      <c r="I61" s="282">
        <v>8245</v>
      </c>
      <c r="J61" s="282">
        <v>8938</v>
      </c>
      <c r="K61" s="282">
        <v>14690</v>
      </c>
    </row>
    <row r="62" spans="2:12">
      <c r="B62" s="281" t="s">
        <v>308</v>
      </c>
      <c r="C62" s="281" t="s">
        <v>302</v>
      </c>
      <c r="D62" s="282" t="s">
        <v>234</v>
      </c>
      <c r="E62" s="282">
        <v>16364</v>
      </c>
      <c r="F62" s="282">
        <v>32299</v>
      </c>
      <c r="G62" s="282">
        <v>18144</v>
      </c>
      <c r="H62" s="282">
        <v>18763</v>
      </c>
      <c r="I62" s="282">
        <v>15643</v>
      </c>
      <c r="J62" s="282">
        <v>7103</v>
      </c>
      <c r="K62" s="282">
        <v>12624</v>
      </c>
    </row>
    <row r="63" spans="2:12">
      <c r="B63" s="281" t="s">
        <v>309</v>
      </c>
      <c r="C63" s="281" t="s">
        <v>300</v>
      </c>
      <c r="D63" s="282" t="s">
        <v>310</v>
      </c>
      <c r="E63" s="282">
        <v>10511</v>
      </c>
      <c r="F63" s="282">
        <v>8438</v>
      </c>
      <c r="G63" s="282">
        <v>8669</v>
      </c>
      <c r="H63" s="282">
        <v>7278</v>
      </c>
      <c r="I63" s="282">
        <v>2909</v>
      </c>
      <c r="J63" s="282">
        <v>7065</v>
      </c>
      <c r="K63" s="282">
        <v>7484</v>
      </c>
    </row>
    <row r="64" spans="2:12">
      <c r="B64" s="281" t="s">
        <v>311</v>
      </c>
      <c r="C64" s="281" t="s">
        <v>297</v>
      </c>
      <c r="D64" s="282" t="s">
        <v>237</v>
      </c>
      <c r="E64" s="282">
        <v>11918</v>
      </c>
      <c r="F64" s="282">
        <v>13002</v>
      </c>
      <c r="G64" s="282">
        <v>12215</v>
      </c>
      <c r="H64" s="282">
        <v>13501</v>
      </c>
      <c r="I64" s="282">
        <v>5250</v>
      </c>
      <c r="J64" s="282">
        <v>5250</v>
      </c>
      <c r="K64" s="282">
        <v>5250</v>
      </c>
    </row>
    <row r="65" spans="2:2">
      <c r="B65" s="139" t="s">
        <v>263</v>
      </c>
    </row>
  </sheetData>
  <sortState xmlns:xlrd2="http://schemas.microsoft.com/office/spreadsheetml/2017/richdata2" ref="B12:L114">
    <sortCondition descending="1" ref="D12:D114"/>
    <sortCondition descending="1" ref="C12:C114"/>
    <sortCondition descending="1" ref="B12:B114"/>
  </sortState>
  <mergeCells count="7">
    <mergeCell ref="B2:K4"/>
    <mergeCell ref="B5:K5"/>
    <mergeCell ref="B6:E6"/>
    <mergeCell ref="B15:D15"/>
    <mergeCell ref="B49:K49"/>
    <mergeCell ref="B33:K33"/>
    <mergeCell ref="B12:K12"/>
  </mergeCells>
  <pageMargins left="0.7" right="0.7" top="0.75" bottom="0.75" header="0.3" footer="0.3"/>
  <pageSetup paperSize="9" scale="6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2"/>
  <sheetViews>
    <sheetView showGridLines="0" tabSelected="1" zoomScale="70" zoomScaleNormal="70" zoomScaleSheetLayoutView="50" workbookViewId="0">
      <selection activeCell="B2" sqref="B2:O4"/>
    </sheetView>
  </sheetViews>
  <sheetFormatPr baseColWidth="10" defaultColWidth="11.5703125" defaultRowHeight="15"/>
  <cols>
    <col min="1" max="1" width="9.7109375" style="1" customWidth="1"/>
    <col min="2" max="2" width="3.140625" style="1" customWidth="1"/>
    <col min="3" max="3" width="13.7109375" style="1" customWidth="1"/>
    <col min="4" max="4" width="10" style="1" customWidth="1"/>
    <col min="5" max="5" width="19.28515625" style="1" customWidth="1"/>
    <col min="6" max="6" width="24" style="1" customWidth="1"/>
    <col min="7" max="7" width="11.5703125" style="1"/>
    <col min="8" max="8" width="16.28515625" style="1" customWidth="1"/>
    <col min="9" max="9" width="15.42578125" style="1" customWidth="1"/>
    <col min="10" max="10" width="18.42578125" style="1" customWidth="1"/>
    <col min="11" max="16384" width="11.5703125" style="1"/>
  </cols>
  <sheetData>
    <row r="2" spans="2:20" ht="15.6" customHeight="1">
      <c r="B2" s="394" t="s">
        <v>166</v>
      </c>
      <c r="C2" s="394"/>
      <c r="D2" s="394"/>
      <c r="E2" s="394"/>
      <c r="F2" s="394"/>
      <c r="G2" s="394"/>
      <c r="H2" s="394"/>
      <c r="I2" s="394"/>
      <c r="J2" s="394"/>
      <c r="K2" s="394"/>
      <c r="L2" s="394"/>
      <c r="M2" s="394"/>
      <c r="N2" s="394"/>
      <c r="O2" s="394"/>
    </row>
    <row r="3" spans="2:20" ht="15.6" customHeight="1">
      <c r="B3" s="394"/>
      <c r="C3" s="394"/>
      <c r="D3" s="394"/>
      <c r="E3" s="394"/>
      <c r="F3" s="394"/>
      <c r="G3" s="394"/>
      <c r="H3" s="394"/>
      <c r="I3" s="394"/>
      <c r="J3" s="394"/>
      <c r="K3" s="394"/>
      <c r="L3" s="394"/>
      <c r="M3" s="394"/>
      <c r="N3" s="394"/>
      <c r="O3" s="394"/>
    </row>
    <row r="4" spans="2:20" ht="39.75" customHeight="1">
      <c r="B4" s="394"/>
      <c r="C4" s="394"/>
      <c r="D4" s="394"/>
      <c r="E4" s="394"/>
      <c r="F4" s="394"/>
      <c r="G4" s="394"/>
      <c r="H4" s="394"/>
      <c r="I4" s="394"/>
      <c r="J4" s="394"/>
      <c r="K4" s="394"/>
      <c r="L4" s="394"/>
      <c r="M4" s="394"/>
      <c r="N4" s="394"/>
      <c r="O4" s="394"/>
    </row>
    <row r="5" spans="2:20" ht="15.75" thickBot="1"/>
    <row r="6" spans="2:20">
      <c r="B6" s="41"/>
      <c r="C6" s="42"/>
      <c r="D6" s="42"/>
      <c r="E6" s="42"/>
      <c r="F6" s="42"/>
      <c r="G6" s="42"/>
      <c r="H6" s="42"/>
      <c r="I6" s="42"/>
      <c r="J6" s="42"/>
      <c r="K6" s="42"/>
      <c r="L6" s="42"/>
      <c r="M6" s="42"/>
      <c r="N6" s="42"/>
      <c r="O6" s="43"/>
    </row>
    <row r="7" spans="2:20" ht="26.25">
      <c r="B7" s="44"/>
      <c r="C7" s="395" t="s">
        <v>420</v>
      </c>
      <c r="D7" s="395"/>
      <c r="E7" s="395"/>
      <c r="F7" s="395"/>
      <c r="G7" s="395"/>
      <c r="H7" s="395"/>
      <c r="I7" s="395"/>
      <c r="J7" s="395"/>
      <c r="K7" s="395"/>
      <c r="L7" s="395"/>
      <c r="M7" s="395"/>
      <c r="N7" s="395"/>
      <c r="O7" s="45"/>
    </row>
    <row r="8" spans="2:20" ht="12" customHeight="1">
      <c r="B8" s="44"/>
      <c r="C8" s="46"/>
      <c r="D8" s="46"/>
      <c r="E8" s="46"/>
      <c r="F8" s="46"/>
      <c r="G8" s="46"/>
      <c r="H8" s="46"/>
      <c r="I8" s="46"/>
      <c r="J8" s="46"/>
      <c r="K8" s="46"/>
      <c r="L8" s="46"/>
      <c r="M8" s="46"/>
      <c r="N8" s="46"/>
      <c r="O8" s="45"/>
    </row>
    <row r="9" spans="2:20">
      <c r="B9" s="35"/>
      <c r="C9" s="37"/>
      <c r="D9" s="37"/>
      <c r="E9" s="37"/>
      <c r="F9" s="37"/>
      <c r="G9" s="37"/>
      <c r="H9" s="37"/>
      <c r="I9" s="37"/>
      <c r="J9" s="37"/>
      <c r="K9" s="37"/>
      <c r="L9" s="37"/>
      <c r="M9" s="37"/>
      <c r="N9" s="37"/>
      <c r="O9" s="36"/>
    </row>
    <row r="10" spans="2:20" ht="18">
      <c r="B10" s="35"/>
      <c r="C10" s="396" t="s">
        <v>135</v>
      </c>
      <c r="D10" s="396"/>
      <c r="E10" s="396"/>
      <c r="F10" s="396"/>
      <c r="G10" s="37"/>
      <c r="H10" s="400" t="s">
        <v>136</v>
      </c>
      <c r="I10" s="400"/>
      <c r="J10" s="400"/>
      <c r="K10" s="37"/>
      <c r="L10" s="402" t="s">
        <v>137</v>
      </c>
      <c r="M10" s="402"/>
      <c r="N10" s="402"/>
      <c r="O10" s="36"/>
    </row>
    <row r="11" spans="2:20" ht="16.5" customHeight="1">
      <c r="B11" s="35"/>
      <c r="D11" s="3"/>
      <c r="G11" s="37"/>
      <c r="K11" s="37"/>
      <c r="O11" s="36"/>
    </row>
    <row r="12" spans="2:20" ht="14.25" customHeight="1">
      <c r="B12" s="35"/>
      <c r="C12" s="305">
        <f>'Offre d''hébergements'!K91</f>
        <v>742784.98789289733</v>
      </c>
      <c r="D12" s="304" t="s">
        <v>340</v>
      </c>
      <c r="E12" s="304"/>
      <c r="F12" s="304"/>
      <c r="G12" s="37"/>
      <c r="H12" s="50" t="str">
        <f>'Fréquentation '!B7</f>
        <v>Plus de 49,5 millions de nuitées touristiques totales</v>
      </c>
      <c r="K12" s="37"/>
      <c r="L12" s="403" t="s">
        <v>111</v>
      </c>
      <c r="M12" s="403"/>
      <c r="N12" s="403"/>
      <c r="O12" s="36"/>
    </row>
    <row r="13" spans="2:20" ht="18.75" customHeight="1">
      <c r="B13" s="35"/>
      <c r="C13" s="303" t="s">
        <v>339</v>
      </c>
      <c r="D13" s="302"/>
      <c r="E13" s="302"/>
      <c r="F13" s="313">
        <f>'Synthèse offre d''hébergements'!D17</f>
        <v>0.68324884881232295</v>
      </c>
      <c r="G13" s="37"/>
      <c r="H13" s="206" t="str">
        <f>'Fréquentation '!B10</f>
        <v>21% de clientèles étrangères</v>
      </c>
      <c r="K13" s="37"/>
      <c r="L13" s="306" t="s">
        <v>341</v>
      </c>
      <c r="M13" s="303" t="s">
        <v>57</v>
      </c>
      <c r="N13" s="47"/>
      <c r="O13" s="36"/>
      <c r="R13" s="206"/>
      <c r="T13" s="206"/>
    </row>
    <row r="14" spans="2:20" ht="14.25" customHeight="1">
      <c r="B14" s="35"/>
      <c r="G14" s="37"/>
      <c r="H14" s="206"/>
      <c r="K14" s="37"/>
      <c r="L14" s="306" t="s">
        <v>342</v>
      </c>
      <c r="M14" s="303" t="s">
        <v>344</v>
      </c>
      <c r="N14" s="47"/>
      <c r="O14" s="36"/>
      <c r="R14" s="206"/>
      <c r="T14" s="206"/>
    </row>
    <row r="15" spans="2:20">
      <c r="B15" s="35"/>
      <c r="C15" s="306">
        <f>'Offre d''hébergements'!B15</f>
        <v>318</v>
      </c>
      <c r="D15" s="206" t="s">
        <v>330</v>
      </c>
      <c r="E15" s="306">
        <f>'Offre d''hébergements'!B21</f>
        <v>602</v>
      </c>
      <c r="F15" s="206" t="s">
        <v>337</v>
      </c>
      <c r="G15" s="37"/>
      <c r="H15" s="206"/>
      <c r="K15" s="37"/>
      <c r="L15" s="306" t="s">
        <v>343</v>
      </c>
      <c r="M15" s="303" t="s">
        <v>58</v>
      </c>
      <c r="N15" s="47"/>
      <c r="O15" s="36"/>
      <c r="R15" s="206"/>
      <c r="T15" s="206"/>
    </row>
    <row r="16" spans="2:20">
      <c r="B16" s="35"/>
      <c r="C16" s="306">
        <f>'Offre d''hébergements'!B13</f>
        <v>351</v>
      </c>
      <c r="D16" s="206" t="s">
        <v>331</v>
      </c>
      <c r="E16" s="307">
        <f>'Offre d''hébergements'!B19</f>
        <v>132</v>
      </c>
      <c r="F16" s="206" t="s">
        <v>329</v>
      </c>
      <c r="G16" s="37"/>
      <c r="H16" s="206"/>
      <c r="K16" s="37"/>
      <c r="L16" s="47"/>
      <c r="M16" s="47"/>
      <c r="N16" s="47"/>
      <c r="O16" s="36"/>
      <c r="R16" s="206"/>
    </row>
    <row r="17" spans="2:18" ht="24.75" customHeight="1">
      <c r="B17" s="35"/>
      <c r="C17" s="306">
        <f>'Offre d''hébergements'!B17</f>
        <v>8732</v>
      </c>
      <c r="D17" s="206" t="s">
        <v>332</v>
      </c>
      <c r="E17" s="308">
        <f>'Offre d''hébergements'!B23</f>
        <v>110319.59757857947</v>
      </c>
      <c r="F17" s="206" t="s">
        <v>338</v>
      </c>
      <c r="G17" s="37"/>
      <c r="H17" s="50" t="s">
        <v>139</v>
      </c>
      <c r="I17" s="310" t="str">
        <f>'Campings - Nuitées'!B17</f>
        <v>6 987 313 nuitées</v>
      </c>
      <c r="K17" s="37"/>
      <c r="L17" s="403" t="s">
        <v>112</v>
      </c>
      <c r="M17" s="403"/>
      <c r="N17" s="403"/>
      <c r="O17" s="36"/>
      <c r="R17" s="206"/>
    </row>
    <row r="18" spans="2:18">
      <c r="B18" s="35"/>
      <c r="C18" s="206"/>
      <c r="D18" s="206"/>
      <c r="G18" s="37"/>
      <c r="I18" s="206" t="str">
        <f>'Campings - Nuitées'!B18&amp;" " &amp;ROUND('Campings - Nuitées'!C18,2)*100&amp;"%"</f>
        <v>Taux d'occupation : 42%</v>
      </c>
      <c r="K18" s="37"/>
      <c r="L18" s="306" t="s">
        <v>341</v>
      </c>
      <c r="M18" s="206" t="str">
        <f>'Origine des clientèles'!C26</f>
        <v>Ile-de-France</v>
      </c>
      <c r="N18" s="47"/>
      <c r="O18" s="36"/>
      <c r="R18" s="206"/>
    </row>
    <row r="19" spans="2:18">
      <c r="B19" s="35"/>
      <c r="C19" s="306">
        <f>'Sites de visite'!B7</f>
        <v>522</v>
      </c>
      <c r="D19" s="206" t="s">
        <v>333</v>
      </c>
      <c r="G19" s="37"/>
      <c r="K19" s="37"/>
      <c r="L19" s="306" t="s">
        <v>342</v>
      </c>
      <c r="M19" s="206" t="str">
        <f>'Origine des clientèles'!C27</f>
        <v>Nouvelle Aquitaine</v>
      </c>
      <c r="N19" s="47"/>
      <c r="O19" s="36"/>
      <c r="R19" s="206"/>
    </row>
    <row r="20" spans="2:18" ht="15.75">
      <c r="B20" s="35"/>
      <c r="C20" s="306">
        <v>5</v>
      </c>
      <c r="D20" s="206" t="s">
        <v>334</v>
      </c>
      <c r="G20" s="37"/>
      <c r="H20" s="50" t="s">
        <v>140</v>
      </c>
      <c r="I20" s="206" t="str">
        <f>'Hôtels - Nuitées'!B18</f>
        <v>2829740 nuitées</v>
      </c>
      <c r="K20" s="37"/>
      <c r="L20" s="306" t="s">
        <v>343</v>
      </c>
      <c r="M20" s="206" t="str">
        <f>'Origine des clientèles'!C28</f>
        <v>Pays de la Loire</v>
      </c>
      <c r="O20" s="36"/>
      <c r="R20" s="206"/>
    </row>
    <row r="21" spans="2:18">
      <c r="B21" s="35"/>
      <c r="C21" s="306">
        <v>3</v>
      </c>
      <c r="D21" s="206" t="s">
        <v>335</v>
      </c>
      <c r="G21" s="37"/>
      <c r="I21" s="206" t="str">
        <f>'Hôtels - Nuitées'!B19&amp;" " &amp;ROUND('Hôtels - Nuitées'!C19,2)*100&amp;"%"</f>
        <v>Taux d'occupation : 59%</v>
      </c>
      <c r="K21" s="37"/>
      <c r="L21" s="206"/>
      <c r="O21" s="36"/>
    </row>
    <row r="22" spans="2:18">
      <c r="B22" s="35"/>
      <c r="C22" s="306">
        <v>13</v>
      </c>
      <c r="D22" s="206" t="s">
        <v>336</v>
      </c>
      <c r="G22" s="37"/>
      <c r="K22" s="37"/>
      <c r="O22" s="36"/>
    </row>
    <row r="23" spans="2:18">
      <c r="B23" s="35"/>
      <c r="C23" s="48"/>
      <c r="D23" s="48"/>
      <c r="E23" s="48"/>
      <c r="F23" s="48"/>
      <c r="G23" s="37"/>
      <c r="H23" s="37"/>
      <c r="I23" s="37"/>
      <c r="J23" s="37"/>
      <c r="K23" s="37"/>
      <c r="L23" s="37"/>
      <c r="M23" s="37"/>
      <c r="N23" s="37"/>
      <c r="O23" s="36"/>
    </row>
    <row r="24" spans="2:18" ht="15.75">
      <c r="B24" s="35"/>
      <c r="C24" s="401" t="s">
        <v>138</v>
      </c>
      <c r="D24" s="401"/>
      <c r="E24" s="51" t="s">
        <v>167</v>
      </c>
      <c r="F24" s="49"/>
      <c r="G24" s="46"/>
      <c r="H24" s="46"/>
      <c r="I24" s="46"/>
      <c r="J24" s="46"/>
      <c r="K24" s="37"/>
      <c r="L24" s="37"/>
      <c r="M24" s="37"/>
      <c r="N24" s="37"/>
      <c r="O24" s="36"/>
    </row>
    <row r="25" spans="2:18" ht="15.75">
      <c r="B25" s="35"/>
      <c r="C25" s="401"/>
      <c r="D25" s="401"/>
      <c r="E25" s="51" t="str">
        <f>'Indicateurs économiques'!B19</f>
        <v>Montant taxe de séjour collecté : 14350308€</v>
      </c>
      <c r="F25" s="49"/>
      <c r="G25" s="46"/>
      <c r="H25" s="46"/>
      <c r="I25" s="46"/>
      <c r="J25" s="46"/>
      <c r="K25" s="37"/>
      <c r="L25" s="37"/>
      <c r="M25" s="37"/>
      <c r="N25" s="37"/>
      <c r="O25" s="36"/>
    </row>
    <row r="26" spans="2:18" ht="15.75" thickBot="1">
      <c r="B26" s="38"/>
      <c r="C26" s="39"/>
      <c r="D26" s="39"/>
      <c r="E26" s="39"/>
      <c r="F26" s="39"/>
      <c r="G26" s="39"/>
      <c r="H26" s="39"/>
      <c r="I26" s="39"/>
      <c r="J26" s="39"/>
      <c r="K26" s="39"/>
      <c r="L26" s="39"/>
      <c r="M26" s="39"/>
      <c r="N26" s="39"/>
      <c r="O26" s="40"/>
    </row>
    <row r="27" spans="2:18">
      <c r="C27" s="52" t="s">
        <v>254</v>
      </c>
    </row>
    <row r="29" spans="2:18" ht="1.5" customHeight="1" thickBot="1"/>
    <row r="30" spans="2:18" ht="24" thickBot="1">
      <c r="B30" s="397" t="s">
        <v>113</v>
      </c>
      <c r="C30" s="398"/>
      <c r="D30" s="398"/>
      <c r="E30" s="398"/>
      <c r="F30" s="398"/>
      <c r="G30" s="398"/>
      <c r="H30" s="398"/>
      <c r="I30" s="398"/>
      <c r="J30" s="398"/>
      <c r="K30" s="398"/>
      <c r="L30" s="398"/>
      <c r="M30" s="398"/>
      <c r="N30" s="398"/>
      <c r="O30" s="399"/>
    </row>
    <row r="32" spans="2:18" ht="15.75">
      <c r="B32" s="32" t="s">
        <v>127</v>
      </c>
      <c r="C32" s="34" t="s">
        <v>240</v>
      </c>
      <c r="D32" s="34"/>
      <c r="E32" s="34"/>
      <c r="F32" s="34"/>
      <c r="G32" s="34"/>
      <c r="H32" s="165"/>
      <c r="I32" s="165"/>
      <c r="J32" s="165"/>
      <c r="K32" s="165"/>
      <c r="L32" s="165"/>
      <c r="M32" s="165"/>
      <c r="N32" s="165"/>
    </row>
    <row r="33" spans="1:20" ht="15.75">
      <c r="C33" s="34"/>
      <c r="D33" s="34"/>
      <c r="E33" s="34"/>
      <c r="F33" s="34"/>
      <c r="G33" s="34"/>
      <c r="H33" s="165"/>
      <c r="I33" s="165"/>
      <c r="J33" s="165"/>
      <c r="K33" s="165"/>
      <c r="L33" s="165"/>
      <c r="M33" s="165"/>
      <c r="N33" s="165"/>
    </row>
    <row r="34" spans="1:20" s="17" customFormat="1" ht="15.75">
      <c r="A34" s="31"/>
      <c r="B34" s="32" t="s">
        <v>77</v>
      </c>
      <c r="C34" s="34" t="s">
        <v>266</v>
      </c>
      <c r="D34" s="34"/>
      <c r="E34" s="34"/>
      <c r="F34" s="34"/>
      <c r="G34" s="34"/>
      <c r="H34" s="165"/>
      <c r="I34" s="165"/>
      <c r="J34" s="165"/>
      <c r="K34" s="165"/>
      <c r="L34" s="165"/>
      <c r="M34" s="165"/>
      <c r="N34" s="165"/>
      <c r="T34" s="1"/>
    </row>
    <row r="35" spans="1:20" ht="15.75">
      <c r="A35" s="33"/>
      <c r="B35" s="33"/>
      <c r="C35" s="34"/>
      <c r="D35" s="34"/>
      <c r="E35" s="34"/>
      <c r="F35" s="34"/>
      <c r="G35" s="34"/>
      <c r="H35" s="165"/>
      <c r="I35" s="165"/>
      <c r="J35" s="165"/>
      <c r="K35" s="165"/>
      <c r="L35" s="165"/>
      <c r="M35" s="165"/>
      <c r="N35" s="165"/>
    </row>
    <row r="36" spans="1:20" s="17" customFormat="1" ht="15.75">
      <c r="A36" s="31"/>
      <c r="B36" s="32" t="s">
        <v>129</v>
      </c>
      <c r="C36" s="34" t="s">
        <v>265</v>
      </c>
      <c r="D36" s="34"/>
      <c r="E36" s="34"/>
      <c r="F36" s="34"/>
      <c r="G36" s="34"/>
      <c r="H36" s="165"/>
      <c r="I36" s="165"/>
      <c r="J36" s="165"/>
      <c r="K36" s="165"/>
      <c r="L36" s="165"/>
      <c r="M36" s="165"/>
      <c r="N36" s="165"/>
      <c r="S36" s="3"/>
      <c r="T36" s="1"/>
    </row>
    <row r="37" spans="1:20" s="17" customFormat="1" ht="15.75">
      <c r="A37" s="31"/>
      <c r="B37" s="32"/>
      <c r="C37" s="34"/>
      <c r="D37" s="34"/>
      <c r="E37" s="34"/>
      <c r="F37" s="34"/>
      <c r="G37" s="34"/>
      <c r="H37" s="165"/>
      <c r="I37" s="165"/>
      <c r="J37" s="165"/>
      <c r="K37" s="165"/>
      <c r="L37" s="165"/>
      <c r="M37" s="165"/>
      <c r="N37" s="165"/>
      <c r="S37" s="3"/>
      <c r="T37" s="1"/>
    </row>
    <row r="38" spans="1:20" ht="15.75">
      <c r="A38" s="31"/>
      <c r="B38" s="32" t="s">
        <v>78</v>
      </c>
      <c r="C38" s="34" t="s">
        <v>105</v>
      </c>
      <c r="D38" s="34"/>
      <c r="E38" s="34"/>
      <c r="F38" s="34"/>
      <c r="G38" s="34"/>
      <c r="H38" s="165"/>
      <c r="I38" s="165"/>
      <c r="J38" s="165"/>
      <c r="K38" s="165"/>
      <c r="L38" s="165"/>
      <c r="M38" s="165"/>
      <c r="N38" s="165"/>
      <c r="O38" s="17"/>
      <c r="S38" s="3"/>
    </row>
    <row r="39" spans="1:20" ht="15.75">
      <c r="A39" s="31"/>
      <c r="B39" s="32"/>
      <c r="C39" s="34"/>
      <c r="D39" s="34"/>
      <c r="E39" s="34"/>
      <c r="F39" s="34"/>
      <c r="G39" s="34"/>
      <c r="H39" s="165"/>
      <c r="I39" s="165"/>
      <c r="J39" s="165"/>
      <c r="K39" s="165"/>
      <c r="L39" s="165"/>
      <c r="M39" s="165"/>
      <c r="N39" s="165"/>
      <c r="O39" s="17"/>
      <c r="S39" s="3"/>
    </row>
    <row r="40" spans="1:20" ht="15.75">
      <c r="A40" s="31"/>
      <c r="B40" s="32" t="s">
        <v>79</v>
      </c>
      <c r="C40" s="34" t="s">
        <v>106</v>
      </c>
      <c r="D40" s="34"/>
      <c r="E40" s="34"/>
      <c r="F40" s="34"/>
      <c r="G40" s="34"/>
      <c r="H40" s="165"/>
      <c r="I40" s="165"/>
      <c r="J40" s="165"/>
      <c r="K40" s="165"/>
      <c r="L40" s="165"/>
      <c r="M40" s="165"/>
      <c r="N40" s="165"/>
      <c r="O40" s="17"/>
      <c r="S40" s="3"/>
    </row>
    <row r="41" spans="1:20" ht="15.75">
      <c r="A41" s="33"/>
      <c r="B41" s="33"/>
      <c r="C41" s="34"/>
      <c r="D41" s="34"/>
      <c r="E41" s="34"/>
      <c r="F41" s="34"/>
      <c r="G41" s="34"/>
      <c r="H41" s="165"/>
      <c r="I41" s="165"/>
      <c r="J41" s="165"/>
      <c r="K41" s="165"/>
      <c r="L41" s="165"/>
      <c r="M41" s="165"/>
      <c r="N41" s="165"/>
      <c r="S41" s="3"/>
    </row>
    <row r="42" spans="1:20" s="17" customFormat="1" ht="15.75">
      <c r="A42" s="31"/>
      <c r="B42" s="32" t="s">
        <v>80</v>
      </c>
      <c r="C42" s="34" t="s">
        <v>141</v>
      </c>
      <c r="D42" s="34"/>
      <c r="E42" s="34"/>
      <c r="F42" s="34"/>
      <c r="G42" s="34"/>
      <c r="H42" s="165"/>
      <c r="I42" s="165"/>
      <c r="J42" s="165"/>
      <c r="K42" s="165"/>
      <c r="L42" s="165"/>
      <c r="M42" s="165"/>
      <c r="N42" s="165"/>
      <c r="P42" s="1"/>
      <c r="S42" s="3"/>
      <c r="T42" s="1"/>
    </row>
    <row r="43" spans="1:20" ht="15.75">
      <c r="A43" s="31"/>
      <c r="B43" s="32"/>
      <c r="C43" s="34"/>
      <c r="D43" s="34"/>
      <c r="E43" s="34"/>
      <c r="F43" s="34"/>
      <c r="G43" s="34"/>
      <c r="H43" s="165"/>
      <c r="I43" s="165"/>
      <c r="J43" s="165"/>
      <c r="K43" s="165"/>
      <c r="L43" s="165"/>
      <c r="M43" s="165"/>
      <c r="N43" s="165"/>
      <c r="O43" s="17"/>
      <c r="P43" s="17"/>
      <c r="S43" s="3"/>
    </row>
    <row r="44" spans="1:20" ht="15.75">
      <c r="A44" s="31"/>
      <c r="B44" s="32" t="s">
        <v>81</v>
      </c>
      <c r="C44" s="34" t="s">
        <v>115</v>
      </c>
      <c r="D44" s="34"/>
      <c r="E44" s="34"/>
      <c r="F44" s="34"/>
      <c r="G44" s="34"/>
      <c r="H44" s="165"/>
      <c r="I44" s="165"/>
      <c r="J44" s="165"/>
      <c r="K44" s="165"/>
      <c r="L44" s="165"/>
      <c r="M44" s="165"/>
      <c r="N44" s="165"/>
      <c r="O44" s="17"/>
      <c r="P44" s="17"/>
      <c r="S44" s="3"/>
    </row>
    <row r="45" spans="1:20" ht="15.75">
      <c r="A45" s="31"/>
      <c r="B45" s="32"/>
      <c r="C45" s="34"/>
      <c r="D45" s="34"/>
      <c r="E45" s="34"/>
      <c r="F45" s="34"/>
      <c r="G45" s="34"/>
      <c r="H45" s="165"/>
      <c r="I45" s="165"/>
      <c r="J45" s="165"/>
      <c r="K45" s="165"/>
      <c r="L45" s="165"/>
      <c r="M45" s="165"/>
      <c r="N45" s="165"/>
      <c r="O45" s="17"/>
      <c r="P45" s="17"/>
      <c r="S45" s="3"/>
    </row>
    <row r="46" spans="1:20" ht="15.75">
      <c r="A46" s="31"/>
      <c r="B46" s="32" t="s">
        <v>82</v>
      </c>
      <c r="C46" s="34" t="s">
        <v>195</v>
      </c>
      <c r="D46" s="34"/>
      <c r="E46" s="34"/>
      <c r="F46" s="34"/>
      <c r="G46" s="34"/>
      <c r="H46" s="165"/>
      <c r="I46" s="165"/>
      <c r="J46" s="165"/>
      <c r="K46" s="165"/>
      <c r="L46" s="165"/>
      <c r="M46" s="165"/>
      <c r="N46" s="165"/>
      <c r="O46" s="17"/>
      <c r="P46" s="17"/>
      <c r="S46" s="3"/>
    </row>
    <row r="47" spans="1:20" ht="15.75">
      <c r="A47" s="31"/>
      <c r="B47" s="33"/>
      <c r="C47" s="34"/>
      <c r="D47" s="34"/>
      <c r="E47" s="34"/>
      <c r="F47" s="34"/>
      <c r="G47" s="34"/>
      <c r="H47" s="165"/>
      <c r="I47" s="165"/>
      <c r="J47" s="165"/>
      <c r="K47" s="165"/>
      <c r="L47" s="165"/>
      <c r="M47" s="165"/>
      <c r="N47" s="165"/>
      <c r="P47" s="17"/>
      <c r="S47" s="3"/>
    </row>
    <row r="48" spans="1:20" ht="15.75">
      <c r="A48" s="31"/>
      <c r="B48" s="32" t="s">
        <v>83</v>
      </c>
      <c r="C48" s="34" t="s">
        <v>196</v>
      </c>
      <c r="D48" s="34"/>
      <c r="E48" s="34"/>
      <c r="F48" s="34"/>
      <c r="G48" s="34"/>
      <c r="H48" s="165"/>
      <c r="I48" s="165"/>
      <c r="J48" s="165"/>
      <c r="K48" s="165"/>
      <c r="L48" s="165"/>
      <c r="M48" s="165"/>
      <c r="N48" s="165"/>
      <c r="O48" s="17"/>
      <c r="P48" s="17"/>
      <c r="S48" s="3"/>
    </row>
    <row r="49" spans="1:20" ht="15.75">
      <c r="A49" s="31"/>
      <c r="B49" s="32"/>
      <c r="C49" s="34"/>
      <c r="D49" s="34"/>
      <c r="E49" s="34"/>
      <c r="F49" s="34"/>
      <c r="G49" s="34"/>
      <c r="H49" s="165"/>
      <c r="I49" s="165"/>
      <c r="J49" s="165"/>
      <c r="K49" s="165"/>
      <c r="L49" s="165"/>
      <c r="M49" s="165"/>
      <c r="N49" s="165"/>
      <c r="O49" s="17"/>
      <c r="P49" s="17"/>
      <c r="S49" s="3"/>
    </row>
    <row r="50" spans="1:20" ht="15.75">
      <c r="A50" s="31"/>
      <c r="B50" s="32" t="s">
        <v>84</v>
      </c>
      <c r="C50" s="34" t="s">
        <v>197</v>
      </c>
      <c r="D50" s="34"/>
      <c r="E50" s="34"/>
      <c r="F50" s="34"/>
      <c r="G50" s="34"/>
      <c r="H50" s="165"/>
      <c r="I50" s="165"/>
      <c r="J50" s="165"/>
      <c r="K50" s="165"/>
      <c r="L50" s="165"/>
      <c r="M50" s="165"/>
      <c r="N50" s="165"/>
      <c r="O50" s="17"/>
      <c r="P50" s="17"/>
      <c r="S50" s="3"/>
    </row>
    <row r="51" spans="1:20" ht="15.75">
      <c r="A51" s="31"/>
      <c r="B51" s="32"/>
      <c r="C51" s="34"/>
      <c r="D51" s="34"/>
      <c r="E51" s="34"/>
      <c r="F51" s="34"/>
      <c r="G51" s="34"/>
      <c r="H51" s="165"/>
      <c r="I51" s="165"/>
      <c r="J51" s="165"/>
      <c r="K51" s="165"/>
      <c r="L51" s="165"/>
      <c r="M51" s="165"/>
      <c r="N51" s="165"/>
      <c r="O51" s="17"/>
      <c r="P51" s="17"/>
      <c r="S51" s="3"/>
    </row>
    <row r="52" spans="1:20" s="17" customFormat="1" ht="15.75">
      <c r="A52" s="31"/>
      <c r="B52" s="32" t="s">
        <v>107</v>
      </c>
      <c r="C52" s="34" t="s">
        <v>198</v>
      </c>
      <c r="D52" s="34"/>
      <c r="E52" s="34"/>
      <c r="F52" s="34"/>
      <c r="G52" s="34"/>
      <c r="H52" s="165"/>
      <c r="I52" s="165"/>
      <c r="J52" s="165"/>
      <c r="K52" s="165"/>
      <c r="L52" s="165"/>
      <c r="M52" s="165"/>
      <c r="N52" s="165"/>
      <c r="S52" s="3"/>
      <c r="T52" s="1"/>
    </row>
    <row r="53" spans="1:20" s="17" customFormat="1" ht="15.75">
      <c r="A53" s="31"/>
      <c r="B53" s="31"/>
      <c r="C53" s="34"/>
      <c r="D53" s="34"/>
      <c r="E53" s="34"/>
      <c r="F53" s="34"/>
      <c r="G53" s="34"/>
      <c r="H53" s="165"/>
      <c r="I53" s="165"/>
      <c r="J53" s="165"/>
      <c r="K53" s="165"/>
      <c r="L53" s="165"/>
      <c r="M53" s="165"/>
      <c r="N53" s="165"/>
      <c r="P53" s="1"/>
      <c r="Q53" s="3"/>
      <c r="R53" s="3"/>
      <c r="S53" s="3"/>
      <c r="T53" s="1"/>
    </row>
    <row r="54" spans="1:20" s="17" customFormat="1" ht="15.75">
      <c r="A54" s="31"/>
      <c r="B54" s="32" t="s">
        <v>108</v>
      </c>
      <c r="C54" s="34" t="s">
        <v>199</v>
      </c>
      <c r="D54" s="34"/>
      <c r="E54" s="34"/>
      <c r="F54" s="34"/>
      <c r="G54" s="34"/>
      <c r="H54" s="165"/>
      <c r="I54" s="165"/>
      <c r="J54" s="165"/>
      <c r="K54" s="165"/>
      <c r="L54" s="165"/>
      <c r="M54" s="165"/>
      <c r="N54" s="165"/>
      <c r="T54" s="1"/>
    </row>
    <row r="55" spans="1:20" s="17" customFormat="1" ht="15.75">
      <c r="A55" s="31"/>
      <c r="B55" s="31"/>
      <c r="C55" s="34"/>
      <c r="D55" s="34"/>
      <c r="E55" s="34"/>
      <c r="F55" s="34"/>
      <c r="G55" s="34"/>
      <c r="H55" s="165"/>
      <c r="I55" s="165"/>
      <c r="J55" s="165"/>
      <c r="K55" s="165"/>
      <c r="L55" s="165"/>
      <c r="M55" s="165"/>
      <c r="N55" s="165"/>
      <c r="T55" s="1"/>
    </row>
    <row r="56" spans="1:20" s="17" customFormat="1" ht="15.75">
      <c r="A56" s="31"/>
      <c r="B56" s="32" t="s">
        <v>109</v>
      </c>
      <c r="C56" s="34" t="s">
        <v>200</v>
      </c>
      <c r="D56" s="34"/>
      <c r="E56" s="34"/>
      <c r="F56" s="34"/>
      <c r="G56" s="34"/>
      <c r="H56" s="165"/>
      <c r="I56" s="165"/>
      <c r="J56" s="165"/>
      <c r="K56" s="165"/>
      <c r="L56" s="165"/>
      <c r="M56" s="165"/>
      <c r="N56" s="165"/>
      <c r="T56" s="1"/>
    </row>
    <row r="57" spans="1:20" s="17" customFormat="1" ht="15.75">
      <c r="A57" s="31"/>
      <c r="B57" s="33"/>
      <c r="C57" s="34"/>
      <c r="D57" s="34"/>
      <c r="E57" s="34"/>
      <c r="F57" s="34"/>
      <c r="G57" s="34"/>
      <c r="H57" s="165"/>
      <c r="I57" s="165"/>
      <c r="J57" s="165"/>
      <c r="K57" s="165"/>
      <c r="L57" s="165"/>
      <c r="M57" s="165"/>
      <c r="N57" s="165"/>
      <c r="O57" s="1"/>
      <c r="T57" s="1"/>
    </row>
    <row r="58" spans="1:20" s="17" customFormat="1" ht="15.75">
      <c r="A58" s="31"/>
      <c r="B58" s="32" t="s">
        <v>110</v>
      </c>
      <c r="C58" s="34" t="s">
        <v>241</v>
      </c>
      <c r="D58" s="34"/>
      <c r="E58" s="34"/>
      <c r="F58" s="34"/>
      <c r="G58" s="34"/>
      <c r="H58" s="165"/>
      <c r="I58" s="165"/>
      <c r="J58" s="165"/>
      <c r="K58" s="165"/>
      <c r="L58" s="165"/>
      <c r="M58" s="165"/>
      <c r="N58" s="165"/>
      <c r="O58" s="1"/>
      <c r="T58" s="1"/>
    </row>
    <row r="59" spans="1:20" s="17" customFormat="1" ht="15.75">
      <c r="A59" s="31"/>
      <c r="B59" s="31"/>
      <c r="C59" s="31"/>
      <c r="D59" s="31"/>
      <c r="E59" s="31"/>
      <c r="F59" s="31"/>
      <c r="G59" s="31"/>
      <c r="H59" s="31"/>
      <c r="I59" s="31"/>
      <c r="J59" s="31"/>
      <c r="K59" s="31"/>
      <c r="L59" s="31"/>
      <c r="M59" s="31"/>
      <c r="N59" s="31"/>
      <c r="O59" s="1"/>
      <c r="T59" s="1"/>
    </row>
    <row r="60" spans="1:20" s="17" customFormat="1" ht="15.75">
      <c r="A60" s="33"/>
      <c r="B60" s="32"/>
      <c r="C60" s="34"/>
      <c r="D60" s="31"/>
      <c r="E60" s="31"/>
      <c r="F60" s="31"/>
      <c r="G60" s="31"/>
      <c r="H60" s="31"/>
      <c r="I60" s="31"/>
      <c r="J60" s="31"/>
      <c r="K60" s="31"/>
      <c r="L60" s="31"/>
      <c r="M60" s="31"/>
      <c r="N60" s="31"/>
      <c r="O60" s="1"/>
      <c r="T60" s="1"/>
    </row>
    <row r="61" spans="1:20" s="17" customFormat="1" ht="15.75">
      <c r="A61" s="33"/>
      <c r="B61" s="31"/>
      <c r="C61" s="31"/>
      <c r="D61" s="31"/>
      <c r="E61" s="31"/>
      <c r="F61" s="31"/>
      <c r="G61" s="31"/>
      <c r="H61" s="31"/>
      <c r="I61" s="31"/>
      <c r="J61" s="31"/>
      <c r="K61" s="31"/>
      <c r="L61" s="31"/>
      <c r="M61" s="31"/>
      <c r="N61" s="31"/>
      <c r="O61" s="1"/>
      <c r="T61" s="1"/>
    </row>
    <row r="62" spans="1:20" s="17" customFormat="1" ht="15.75">
      <c r="A62" s="33"/>
      <c r="B62" s="32"/>
      <c r="C62" s="34"/>
      <c r="D62" s="31"/>
      <c r="E62" s="31"/>
      <c r="F62" s="31"/>
      <c r="G62" s="31"/>
      <c r="H62" s="31"/>
      <c r="I62" s="31"/>
      <c r="J62" s="31"/>
      <c r="K62" s="31"/>
      <c r="L62" s="31"/>
      <c r="M62" s="31"/>
      <c r="N62" s="31"/>
      <c r="O62" s="1"/>
      <c r="T62" s="1"/>
    </row>
    <row r="63" spans="1:20" s="17" customFormat="1" ht="15.75">
      <c r="B63" s="1"/>
      <c r="C63" s="1"/>
      <c r="D63" s="1"/>
      <c r="E63" s="1"/>
      <c r="F63" s="1"/>
      <c r="G63" s="1"/>
      <c r="H63" s="1"/>
      <c r="I63" s="1"/>
      <c r="J63" s="1"/>
      <c r="K63" s="1"/>
      <c r="L63" s="1"/>
      <c r="M63" s="1"/>
      <c r="N63" s="1"/>
      <c r="O63" s="1"/>
      <c r="T63" s="1"/>
    </row>
    <row r="64" spans="1:20" s="17" customFormat="1" ht="15.75">
      <c r="B64" s="1"/>
      <c r="C64" s="1"/>
      <c r="D64" s="1"/>
      <c r="E64" s="1"/>
      <c r="F64" s="1"/>
      <c r="G64" s="1"/>
      <c r="H64" s="1"/>
      <c r="I64" s="1"/>
      <c r="J64" s="1"/>
      <c r="K64" s="1"/>
      <c r="L64" s="1"/>
      <c r="M64" s="1"/>
      <c r="N64" s="1"/>
      <c r="O64" s="1"/>
      <c r="T64" s="1"/>
    </row>
    <row r="65" spans="1:20" s="17" customFormat="1" ht="15.75">
      <c r="B65" s="1"/>
      <c r="C65" s="1"/>
      <c r="D65" s="1"/>
      <c r="E65" s="1"/>
      <c r="F65" s="1"/>
      <c r="G65" s="1"/>
      <c r="H65" s="1"/>
      <c r="I65" s="1"/>
      <c r="J65" s="1"/>
      <c r="K65" s="1"/>
      <c r="L65" s="1"/>
      <c r="M65" s="1"/>
      <c r="N65" s="1"/>
      <c r="O65" s="1"/>
      <c r="T65" s="1"/>
    </row>
    <row r="66" spans="1:20" s="17" customFormat="1" ht="15.75">
      <c r="A66" s="1"/>
      <c r="B66" s="1"/>
      <c r="C66" s="1"/>
      <c r="D66" s="1"/>
      <c r="E66" s="1"/>
      <c r="F66" s="1"/>
      <c r="G66" s="1"/>
      <c r="H66" s="1"/>
      <c r="I66" s="1"/>
      <c r="J66" s="1"/>
      <c r="K66" s="1"/>
      <c r="L66" s="1"/>
      <c r="M66" s="1"/>
      <c r="N66" s="1"/>
      <c r="O66" s="1"/>
      <c r="T66" s="1"/>
    </row>
    <row r="67" spans="1:20" s="17" customFormat="1" ht="15.75">
      <c r="B67" s="1"/>
      <c r="C67" s="1"/>
      <c r="D67" s="1"/>
      <c r="E67" s="1"/>
      <c r="F67" s="1"/>
      <c r="G67" s="1"/>
      <c r="H67" s="1"/>
      <c r="I67" s="1"/>
      <c r="J67" s="1"/>
      <c r="K67" s="1"/>
      <c r="L67" s="1"/>
      <c r="M67" s="1"/>
      <c r="N67" s="1"/>
      <c r="O67" s="1"/>
      <c r="T67" s="1"/>
    </row>
    <row r="68" spans="1:20" s="17" customFormat="1" ht="15.75">
      <c r="A68" s="1"/>
      <c r="B68" s="1"/>
      <c r="C68" s="1"/>
      <c r="D68" s="1"/>
      <c r="E68" s="1"/>
      <c r="F68" s="1"/>
      <c r="G68" s="1"/>
      <c r="H68" s="1"/>
      <c r="I68" s="1"/>
      <c r="J68" s="1"/>
      <c r="K68" s="1"/>
      <c r="L68" s="1"/>
      <c r="M68" s="1"/>
      <c r="N68" s="1"/>
      <c r="O68" s="1"/>
      <c r="T68" s="1"/>
    </row>
    <row r="69" spans="1:20" ht="15.75">
      <c r="P69" s="17"/>
    </row>
    <row r="70" spans="1:20" s="17" customFormat="1" ht="15.75">
      <c r="B70" s="1"/>
      <c r="C70" s="1"/>
      <c r="D70" s="1"/>
      <c r="E70" s="1"/>
      <c r="F70" s="1"/>
      <c r="G70" s="1"/>
      <c r="H70" s="1"/>
      <c r="I70" s="1"/>
      <c r="J70" s="1"/>
      <c r="K70" s="1"/>
      <c r="L70" s="1"/>
      <c r="M70" s="1"/>
      <c r="N70" s="1"/>
      <c r="O70" s="1"/>
      <c r="T70" s="1"/>
    </row>
    <row r="71" spans="1:20" s="17" customFormat="1" ht="15.75">
      <c r="A71" s="1"/>
      <c r="B71" s="1"/>
      <c r="C71" s="1"/>
      <c r="D71" s="1"/>
      <c r="E71" s="1"/>
      <c r="F71" s="1"/>
      <c r="G71" s="1"/>
      <c r="H71" s="1"/>
      <c r="I71" s="1"/>
      <c r="J71" s="1"/>
      <c r="K71" s="1"/>
      <c r="L71" s="1"/>
      <c r="M71" s="1"/>
      <c r="N71" s="1"/>
      <c r="O71" s="1"/>
      <c r="T71" s="1"/>
    </row>
    <row r="72" spans="1:20" s="17" customFormat="1" ht="15.75">
      <c r="A72" s="1"/>
      <c r="B72" s="1"/>
      <c r="C72" s="1"/>
      <c r="D72" s="1"/>
      <c r="E72" s="1"/>
      <c r="F72" s="1"/>
      <c r="G72" s="1"/>
      <c r="H72" s="1"/>
      <c r="I72" s="1"/>
      <c r="J72" s="1"/>
      <c r="K72" s="1"/>
      <c r="L72" s="1"/>
      <c r="M72" s="1"/>
      <c r="N72" s="1"/>
      <c r="O72" s="1"/>
      <c r="T72" s="1"/>
    </row>
    <row r="73" spans="1:20" s="17" customFormat="1" ht="15.75">
      <c r="A73" s="1"/>
      <c r="B73" s="1"/>
      <c r="C73" s="1"/>
      <c r="D73" s="1"/>
      <c r="E73" s="1"/>
      <c r="F73" s="1"/>
      <c r="G73" s="1"/>
      <c r="H73" s="1"/>
      <c r="I73" s="1"/>
      <c r="J73" s="1"/>
      <c r="K73" s="1"/>
      <c r="L73" s="1"/>
      <c r="M73" s="1"/>
      <c r="N73" s="1"/>
      <c r="O73" s="1"/>
      <c r="T73" s="1"/>
    </row>
    <row r="74" spans="1:20" s="17" customFormat="1" ht="15.75">
      <c r="A74" s="1"/>
      <c r="B74" s="1"/>
      <c r="C74" s="1"/>
      <c r="D74" s="1"/>
      <c r="E74" s="1"/>
      <c r="F74" s="1"/>
      <c r="G74" s="1"/>
      <c r="H74" s="1"/>
      <c r="I74" s="1"/>
      <c r="J74" s="1"/>
      <c r="K74" s="1"/>
      <c r="L74" s="1"/>
      <c r="M74" s="1"/>
      <c r="N74" s="1"/>
      <c r="O74" s="1"/>
      <c r="T74" s="1"/>
    </row>
    <row r="75" spans="1:20" s="17" customFormat="1" ht="15.75">
      <c r="A75" s="1"/>
      <c r="B75" s="1"/>
      <c r="C75" s="1"/>
      <c r="D75" s="1"/>
      <c r="E75" s="1"/>
      <c r="F75" s="1"/>
      <c r="G75" s="1"/>
      <c r="H75" s="1"/>
      <c r="I75" s="1"/>
      <c r="J75" s="1"/>
      <c r="K75" s="1"/>
      <c r="L75" s="1"/>
      <c r="M75" s="1"/>
      <c r="N75" s="1"/>
      <c r="O75" s="1"/>
      <c r="T75" s="1"/>
    </row>
    <row r="76" spans="1:20" s="17" customFormat="1" ht="15.75">
      <c r="A76" s="1"/>
      <c r="B76" s="1"/>
      <c r="C76" s="1"/>
      <c r="D76" s="1"/>
      <c r="E76" s="1"/>
      <c r="F76" s="1"/>
      <c r="G76" s="1"/>
      <c r="H76" s="1"/>
      <c r="I76" s="1"/>
      <c r="J76" s="1"/>
      <c r="K76" s="1"/>
      <c r="L76" s="1"/>
      <c r="M76" s="1"/>
      <c r="N76" s="1"/>
      <c r="O76" s="1"/>
      <c r="T76" s="1"/>
    </row>
    <row r="77" spans="1:20" s="17" customFormat="1" ht="15.75">
      <c r="A77" s="1"/>
      <c r="B77" s="1"/>
      <c r="C77" s="1"/>
      <c r="D77" s="1"/>
      <c r="E77" s="1"/>
      <c r="F77" s="1"/>
      <c r="G77" s="1"/>
      <c r="H77" s="1"/>
      <c r="I77" s="1"/>
      <c r="J77" s="1"/>
      <c r="K77" s="1"/>
      <c r="L77" s="1"/>
      <c r="M77" s="1"/>
      <c r="N77" s="1"/>
      <c r="O77" s="1"/>
      <c r="P77" s="1"/>
      <c r="T77" s="1"/>
    </row>
    <row r="78" spans="1:20" s="17" customFormat="1" ht="15.75">
      <c r="A78" s="1"/>
      <c r="B78" s="1"/>
      <c r="C78" s="1"/>
      <c r="D78" s="1"/>
      <c r="E78" s="1"/>
      <c r="F78" s="1"/>
      <c r="G78" s="1"/>
      <c r="H78" s="1"/>
      <c r="I78" s="1"/>
      <c r="J78" s="1"/>
      <c r="K78" s="1"/>
      <c r="L78" s="1"/>
      <c r="M78" s="1"/>
      <c r="N78" s="1"/>
      <c r="O78" s="1"/>
      <c r="P78" s="1"/>
      <c r="T78" s="1"/>
    </row>
    <row r="79" spans="1:20" s="17" customFormat="1" ht="15.75">
      <c r="A79" s="1"/>
      <c r="B79" s="1"/>
      <c r="C79" s="1"/>
      <c r="D79" s="1"/>
      <c r="E79" s="1"/>
      <c r="F79" s="1"/>
      <c r="G79" s="1"/>
      <c r="H79" s="1"/>
      <c r="I79" s="1"/>
      <c r="J79" s="1"/>
      <c r="K79" s="1"/>
      <c r="L79" s="1"/>
      <c r="M79" s="1"/>
      <c r="N79" s="1"/>
      <c r="O79" s="1"/>
      <c r="P79" s="1"/>
      <c r="T79" s="1"/>
    </row>
    <row r="80" spans="1:20" s="17" customFormat="1" ht="15.75">
      <c r="A80" s="1"/>
      <c r="B80" s="1"/>
      <c r="C80" s="1"/>
      <c r="D80" s="1"/>
      <c r="E80" s="1"/>
      <c r="F80" s="1"/>
      <c r="G80" s="1"/>
      <c r="H80" s="1"/>
      <c r="I80" s="1"/>
      <c r="J80" s="1"/>
      <c r="K80" s="1"/>
      <c r="L80" s="1"/>
      <c r="M80" s="1"/>
      <c r="N80" s="1"/>
      <c r="O80" s="1"/>
      <c r="T80" s="1"/>
    </row>
    <row r="81" spans="1:20" s="17" customFormat="1" ht="15.75">
      <c r="A81" s="1"/>
      <c r="B81" s="1"/>
      <c r="C81" s="1"/>
      <c r="D81" s="1"/>
      <c r="E81" s="1"/>
      <c r="F81" s="1"/>
      <c r="G81" s="1"/>
      <c r="H81" s="1"/>
      <c r="I81" s="1"/>
      <c r="J81" s="1"/>
      <c r="K81" s="1"/>
      <c r="L81" s="1"/>
      <c r="M81" s="1"/>
      <c r="N81" s="1"/>
      <c r="O81" s="1"/>
      <c r="T81" s="1"/>
    </row>
    <row r="82" spans="1:20" ht="15.75">
      <c r="P82" s="17"/>
    </row>
    <row r="84" spans="1:20" ht="15.75">
      <c r="P84" s="17"/>
    </row>
    <row r="85" spans="1:20" s="17" customFormat="1" ht="15.75">
      <c r="A85" s="1"/>
      <c r="B85" s="1"/>
      <c r="C85" s="1"/>
      <c r="D85" s="1"/>
      <c r="E85" s="1"/>
      <c r="F85" s="1"/>
      <c r="G85" s="1"/>
      <c r="H85" s="1"/>
      <c r="I85" s="1"/>
      <c r="J85" s="1"/>
      <c r="K85" s="1"/>
      <c r="L85" s="1"/>
      <c r="M85" s="1"/>
      <c r="N85" s="1"/>
      <c r="O85" s="1"/>
      <c r="P85" s="1"/>
      <c r="T85" s="1"/>
    </row>
    <row r="86" spans="1:20" s="17" customFormat="1" ht="15.75">
      <c r="A86" s="1"/>
      <c r="B86" s="1"/>
      <c r="C86" s="1"/>
      <c r="D86" s="1"/>
      <c r="E86" s="1"/>
      <c r="F86" s="1"/>
      <c r="G86" s="1"/>
      <c r="H86" s="1"/>
      <c r="I86" s="1"/>
      <c r="J86" s="1"/>
      <c r="K86" s="1"/>
      <c r="L86" s="1"/>
      <c r="M86" s="1"/>
      <c r="N86" s="1"/>
      <c r="O86" s="1"/>
      <c r="P86" s="1"/>
      <c r="T86" s="1"/>
    </row>
    <row r="87" spans="1:20" s="17" customFormat="1" ht="15.75">
      <c r="A87" s="1"/>
      <c r="B87" s="1"/>
      <c r="C87" s="1"/>
      <c r="D87" s="1"/>
      <c r="E87" s="1"/>
      <c r="F87" s="1"/>
      <c r="G87" s="1"/>
      <c r="H87" s="1"/>
      <c r="I87" s="1"/>
      <c r="J87" s="1"/>
      <c r="K87" s="1"/>
      <c r="L87" s="1"/>
      <c r="M87" s="1"/>
      <c r="N87" s="1"/>
      <c r="O87" s="1"/>
      <c r="T87" s="1"/>
    </row>
    <row r="89" spans="1:20" s="17" customFormat="1" ht="15.75">
      <c r="A89" s="1"/>
      <c r="B89" s="1"/>
      <c r="C89" s="1"/>
      <c r="D89" s="1"/>
      <c r="E89" s="1"/>
      <c r="F89" s="1"/>
      <c r="G89" s="1"/>
      <c r="H89" s="1"/>
      <c r="I89" s="1"/>
      <c r="J89" s="1"/>
      <c r="K89" s="1"/>
      <c r="L89" s="1"/>
      <c r="M89" s="1"/>
      <c r="N89" s="1"/>
      <c r="O89" s="1"/>
      <c r="P89" s="1"/>
      <c r="T89" s="1"/>
    </row>
    <row r="92" spans="1:20" s="17" customFormat="1" ht="15.75">
      <c r="A92" s="1"/>
      <c r="B92" s="1"/>
      <c r="C92" s="1"/>
      <c r="D92" s="1"/>
      <c r="E92" s="1"/>
      <c r="F92" s="1"/>
      <c r="G92" s="1"/>
      <c r="H92" s="1"/>
      <c r="I92" s="1"/>
      <c r="J92" s="1"/>
      <c r="K92" s="1"/>
      <c r="L92" s="1"/>
      <c r="M92" s="1"/>
      <c r="N92" s="1"/>
      <c r="O92" s="1"/>
      <c r="P92" s="1"/>
      <c r="T92" s="1"/>
    </row>
  </sheetData>
  <mergeCells count="9">
    <mergeCell ref="B2:O4"/>
    <mergeCell ref="C7:N7"/>
    <mergeCell ref="C10:F10"/>
    <mergeCell ref="B30:O30"/>
    <mergeCell ref="H10:J10"/>
    <mergeCell ref="C24:D25"/>
    <mergeCell ref="L10:N10"/>
    <mergeCell ref="L12:N12"/>
    <mergeCell ref="L17:N17"/>
  </mergeCells>
  <hyperlinks>
    <hyperlink ref="C36" location="'Synthèse offre d''hébergement'!A1" display="Synthèse de l'offre d'hébergement" xr:uid="{00000000-0004-0000-0100-000001000000}"/>
    <hyperlink ref="C38" location="'Fréquentation HPA'!A1" display="Fréquentation Campings Marennes- Oléron" xr:uid="{00000000-0004-0000-0100-000002000000}"/>
    <hyperlink ref="C40" location="'Fréquentation HPA (2)'!A1" display="Fréquentation Campings Marennes- Oléron (2)" xr:uid="{00000000-0004-0000-0100-000003000000}"/>
    <hyperlink ref="C42" location="'Fréquentation Hôtel'!A1" display="Fréquentation Hôtel Marennes- Oléron" xr:uid="{00000000-0004-0000-0100-000004000000}"/>
    <hyperlink ref="C46" location="'Fréquentation Hôtel (2)'!A1" display="Fréquentation Hôtel Marennes- Oléron (2)" xr:uid="{00000000-0004-0000-0100-000005000000}"/>
    <hyperlink ref="C48" location="'Comparaison EPCI | Dpmt'!A1" display="Comparaison de la fréquentation 2018 des hôtels et des campings de Marennes-Oléron avec celle de la Charente-Maritime" xr:uid="{00000000-0004-0000-0100-000006000000}"/>
    <hyperlink ref="C52" location="'Hôtels - Nuitées'!Zone_d_impression" display="Nuitées dans les hôtels" xr:uid="{00000000-0004-0000-0100-000007000000}"/>
    <hyperlink ref="C54" location="'Hôtels - Nuitées étrangères '!Zone_d_impression" display="Nuitées étrangères dans les hôtels" xr:uid="{00000000-0004-0000-0100-000008000000}"/>
    <hyperlink ref="C34" location="'Offre Hébergements'!A1" display="Offre d'hébergement de la CC de l'Île d'Oléron et de la CC du Bassin de Marennes" xr:uid="{00000000-0004-0000-0100-000009000000}"/>
    <hyperlink ref="C34:G34" location="'Offre Hébergements'!A1" display="Offre d'hébergement du territoire de Marennes-Oléron" xr:uid="{00000000-0004-0000-0100-00000A000000}"/>
    <hyperlink ref="C36:G36" location="'Synthèse offre d''hébergement'!A1" display="Synthèse de l'offre d'hébergement" xr:uid="{00000000-0004-0000-0100-00000B000000}"/>
    <hyperlink ref="C38:G38" location="'Offre labellisée'!Zone_d_impression" display="Offre labellisée" xr:uid="{00000000-0004-0000-0100-00000C000000}"/>
    <hyperlink ref="C40:G40" location="'Fréquentation touristique '!Zone_d_impression" display="Fréquentation touristique - Nuitées touristiques" xr:uid="{00000000-0004-0000-0100-00000D000000}"/>
    <hyperlink ref="C42:G42" location="'Origine des clientèles'!Zone_d_impression" display="Origine des clientèles" xr:uid="{00000000-0004-0000-0100-00000E000000}"/>
    <hyperlink ref="C46:G46" location="'Campings - Nuitées'!Zone_d_impression" display="Nuitées dans les hôtelleries de plein air" xr:uid="{00000000-0004-0000-0100-00000F000000}"/>
    <hyperlink ref="C48:G48" location="'Campings - Nuitées étrangères '!Zone_d_impression" display="Nuitées étrangères dans les hôtelleries de plein air" xr:uid="{00000000-0004-0000-0100-000010000000}"/>
    <hyperlink ref="C50:G50" location="'Campings - TO | durée séjour'!Zone_d_impression" display="Taux d'occupation et durée de séjour dans les hôtelleries de plein air" xr:uid="{00000000-0004-0000-0100-000011000000}"/>
    <hyperlink ref="C56" location="'Hôtels - TO | durée séjour '!Zone_d_impression" display="Taux d'occupation et durée de séjour dans les hôtels" xr:uid="{00000000-0004-0000-0100-000012000000}"/>
    <hyperlink ref="C58" location="'Sites de visite'!Zone_d_impression" display="Sites de visite " xr:uid="{00000000-0004-0000-0100-000013000000}"/>
    <hyperlink ref="C44" location="Tarifs!A1" display="Tarifs en hôtellerie et meublés de tourisme" xr:uid="{00000000-0004-0000-0100-000014000000}"/>
    <hyperlink ref="C32:G32" location="'Données économiques'!Zone_d_impression" display="Emplois touristiques" xr:uid="{00000000-0004-0000-0100-000015000000}"/>
  </hyperlinks>
  <pageMargins left="0.7" right="0.7" top="0.75" bottom="0.75" header="0.3" footer="0.3"/>
  <pageSetup paperSize="9" scale="41"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FA9"/>
    <pageSetUpPr fitToPage="1"/>
  </sheetPr>
  <dimension ref="B1:M56"/>
  <sheetViews>
    <sheetView showGridLines="0" zoomScaleNormal="100" zoomScaleSheetLayoutView="80" workbookViewId="0">
      <selection activeCell="D14" sqref="D14"/>
    </sheetView>
  </sheetViews>
  <sheetFormatPr baseColWidth="10" defaultColWidth="11.42578125" defaultRowHeight="14.25"/>
  <cols>
    <col min="1" max="1" width="11.5703125" style="3" customWidth="1"/>
    <col min="2" max="2" width="54.140625" style="3" bestFit="1" customWidth="1"/>
    <col min="3" max="3" width="22.42578125" style="3" customWidth="1"/>
    <col min="4" max="4" width="15.28515625" style="3" customWidth="1"/>
    <col min="5" max="5" width="15.7109375" style="3" customWidth="1"/>
    <col min="6" max="6" width="15.42578125" style="3" customWidth="1"/>
    <col min="7" max="16384" width="11.42578125" style="3"/>
  </cols>
  <sheetData>
    <row r="1" spans="2:12" ht="15" thickBot="1"/>
    <row r="2" spans="2:12" ht="13.9" customHeight="1">
      <c r="B2" s="407" t="s">
        <v>240</v>
      </c>
      <c r="C2" s="408"/>
      <c r="D2" s="408"/>
      <c r="E2" s="408"/>
      <c r="F2" s="409"/>
    </row>
    <row r="3" spans="2:12" ht="13.9" customHeight="1">
      <c r="B3" s="410"/>
      <c r="C3" s="411"/>
      <c r="D3" s="411"/>
      <c r="E3" s="411"/>
      <c r="F3" s="412"/>
    </row>
    <row r="4" spans="2:12" ht="14.45" customHeight="1" thickBot="1">
      <c r="B4" s="413"/>
      <c r="C4" s="414"/>
      <c r="D4" s="414"/>
      <c r="E4" s="414"/>
      <c r="F4" s="415"/>
    </row>
    <row r="5" spans="2:12" ht="14.45" customHeight="1">
      <c r="B5" s="416" t="s">
        <v>262</v>
      </c>
      <c r="C5" s="416"/>
      <c r="D5" s="416"/>
      <c r="E5" s="416"/>
      <c r="F5" s="416"/>
    </row>
    <row r="6" spans="2:12" ht="14.45" customHeight="1">
      <c r="B6" s="215"/>
      <c r="C6" s="215"/>
      <c r="D6" s="215"/>
      <c r="E6" s="215"/>
      <c r="F6" s="215"/>
    </row>
    <row r="7" spans="2:12" ht="14.45" customHeight="1">
      <c r="B7" s="417" t="s">
        <v>194</v>
      </c>
      <c r="C7" s="418"/>
      <c r="D7" s="418"/>
      <c r="E7" s="418"/>
      <c r="F7" s="419"/>
    </row>
    <row r="8" spans="2:12" ht="14.45" customHeight="1">
      <c r="B8" s="420"/>
      <c r="C8" s="421"/>
      <c r="D8" s="421"/>
      <c r="E8" s="421"/>
      <c r="F8" s="422"/>
    </row>
    <row r="9" spans="2:12" ht="14.45" customHeight="1">
      <c r="B9" s="420"/>
      <c r="C9" s="421"/>
      <c r="D9" s="421"/>
      <c r="E9" s="421"/>
      <c r="F9" s="422"/>
    </row>
    <row r="10" spans="2:12" ht="14.45" customHeight="1">
      <c r="B10" s="420"/>
      <c r="C10" s="421"/>
      <c r="D10" s="421"/>
      <c r="E10" s="421"/>
      <c r="F10" s="422"/>
    </row>
    <row r="11" spans="2:12" ht="14.45" customHeight="1">
      <c r="B11" s="420"/>
      <c r="C11" s="421"/>
      <c r="D11" s="421"/>
      <c r="E11" s="421"/>
      <c r="F11" s="422"/>
    </row>
    <row r="12" spans="2:12" ht="58.9" customHeight="1">
      <c r="B12" s="423"/>
      <c r="C12" s="424"/>
      <c r="D12" s="424"/>
      <c r="E12" s="424"/>
      <c r="F12" s="425"/>
    </row>
    <row r="13" spans="2:12" ht="14.25" customHeight="1">
      <c r="B13" s="215"/>
      <c r="C13" s="215"/>
      <c r="D13" s="215"/>
      <c r="E13" s="215"/>
      <c r="F13" s="215"/>
    </row>
    <row r="14" spans="2:12" ht="18">
      <c r="B14" s="76" t="s">
        <v>165</v>
      </c>
      <c r="C14" s="77"/>
      <c r="D14" s="77"/>
      <c r="J14" s="26"/>
      <c r="K14" s="26"/>
      <c r="L14" s="26"/>
    </row>
    <row r="15" spans="2:12" ht="12.75" customHeight="1">
      <c r="B15" s="78"/>
      <c r="C15" s="78"/>
      <c r="D15" s="78"/>
      <c r="J15" s="26"/>
      <c r="K15" s="26"/>
      <c r="L15" s="26"/>
    </row>
    <row r="16" spans="2:12">
      <c r="B16" s="103" t="s">
        <v>167</v>
      </c>
      <c r="C16" s="216"/>
      <c r="D16" s="216"/>
    </row>
    <row r="17" spans="2:6">
      <c r="B17" s="79"/>
      <c r="C17" s="216"/>
      <c r="D17" s="216"/>
    </row>
    <row r="18" spans="2:6">
      <c r="B18" s="80"/>
      <c r="C18" s="216"/>
      <c r="D18" s="216"/>
    </row>
    <row r="19" spans="2:6">
      <c r="B19" s="103" t="str">
        <f>"Montant taxe de séjour collecté : "&amp;C50&amp;"€"</f>
        <v>Montant taxe de séjour collecté : 14350308€</v>
      </c>
      <c r="C19" s="381"/>
      <c r="D19" s="217"/>
    </row>
    <row r="20" spans="2:6">
      <c r="B20" s="20"/>
    </row>
    <row r="22" spans="2:6" ht="18">
      <c r="B22" s="404" t="s">
        <v>128</v>
      </c>
      <c r="C22" s="405"/>
      <c r="D22" s="405"/>
      <c r="E22" s="405"/>
      <c r="F22" s="406"/>
    </row>
    <row r="23" spans="2:6">
      <c r="C23" s="218"/>
    </row>
    <row r="24" spans="2:6">
      <c r="C24" s="140" t="s">
        <v>166</v>
      </c>
    </row>
    <row r="25" spans="2:6">
      <c r="B25" s="116" t="s">
        <v>243</v>
      </c>
      <c r="C25" s="88">
        <v>16720</v>
      </c>
    </row>
    <row r="26" spans="2:6">
      <c r="B26" s="116" t="s">
        <v>118</v>
      </c>
      <c r="C26" s="104" t="s">
        <v>168</v>
      </c>
    </row>
    <row r="27" spans="2:6">
      <c r="B27" s="219"/>
    </row>
    <row r="28" spans="2:6" ht="18.600000000000001" customHeight="1">
      <c r="B28" s="116" t="s">
        <v>116</v>
      </c>
      <c r="C28" s="92">
        <v>4.9000000000000002E-2</v>
      </c>
    </row>
    <row r="29" spans="2:6" ht="29.45" customHeight="1">
      <c r="B29" s="116" t="s">
        <v>117</v>
      </c>
      <c r="C29" s="88">
        <v>14210</v>
      </c>
    </row>
    <row r="30" spans="2:6">
      <c r="B30" s="116" t="s">
        <v>119</v>
      </c>
      <c r="C30" s="92">
        <v>0.22500000000000001</v>
      </c>
    </row>
    <row r="32" spans="2:6" ht="18">
      <c r="B32" s="404" t="s">
        <v>142</v>
      </c>
      <c r="C32" s="405"/>
      <c r="D32" s="405"/>
      <c r="E32" s="405"/>
      <c r="F32" s="406"/>
    </row>
    <row r="34" spans="2:13">
      <c r="C34" s="140" t="s">
        <v>166</v>
      </c>
    </row>
    <row r="35" spans="2:13">
      <c r="B35" s="116" t="s">
        <v>120</v>
      </c>
      <c r="C35" s="88">
        <v>5250</v>
      </c>
    </row>
    <row r="36" spans="2:13">
      <c r="B36" s="116" t="s">
        <v>121</v>
      </c>
      <c r="C36" s="88">
        <v>4620</v>
      </c>
    </row>
    <row r="37" spans="2:13">
      <c r="B37" s="116" t="s">
        <v>201</v>
      </c>
      <c r="C37" s="88">
        <v>1620</v>
      </c>
    </row>
    <row r="38" spans="2:13">
      <c r="B38" s="116" t="s">
        <v>202</v>
      </c>
      <c r="C38" s="88">
        <v>2480</v>
      </c>
    </row>
    <row r="39" spans="2:13">
      <c r="B39" s="116" t="s">
        <v>123</v>
      </c>
      <c r="C39" s="88">
        <v>930</v>
      </c>
    </row>
    <row r="40" spans="2:13">
      <c r="B40" s="116" t="s">
        <v>122</v>
      </c>
      <c r="C40" s="88">
        <v>510</v>
      </c>
    </row>
    <row r="41" spans="2:13">
      <c r="B41" s="116" t="s">
        <v>124</v>
      </c>
      <c r="C41" s="88">
        <v>400</v>
      </c>
    </row>
    <row r="42" spans="2:13">
      <c r="B42" s="116" t="s">
        <v>125</v>
      </c>
      <c r="C42" s="88">
        <v>910</v>
      </c>
    </row>
    <row r="43" spans="2:13">
      <c r="B43" s="53"/>
    </row>
    <row r="44" spans="2:13">
      <c r="B44" s="116" t="s">
        <v>126</v>
      </c>
      <c r="C44" s="88" t="s">
        <v>169</v>
      </c>
    </row>
    <row r="45" spans="2:13">
      <c r="F45" s="52"/>
    </row>
    <row r="47" spans="2:13" ht="18">
      <c r="B47" s="404" t="s">
        <v>130</v>
      </c>
      <c r="C47" s="405"/>
      <c r="D47" s="405"/>
      <c r="E47" s="405"/>
      <c r="F47" s="406"/>
    </row>
    <row r="48" spans="2:13">
      <c r="B48" s="240"/>
      <c r="C48" s="240"/>
      <c r="D48" s="240"/>
      <c r="E48" s="240"/>
      <c r="F48" s="240"/>
      <c r="G48" s="240"/>
      <c r="H48" s="240"/>
      <c r="I48" s="240"/>
      <c r="J48" s="240"/>
      <c r="K48" s="240"/>
      <c r="L48" s="240"/>
      <c r="M48" s="240"/>
    </row>
    <row r="49" spans="2:13" ht="14.65" customHeight="1">
      <c r="B49" s="240"/>
      <c r="C49" s="140" t="s">
        <v>166</v>
      </c>
      <c r="D49" s="240"/>
      <c r="E49" s="240"/>
      <c r="F49" s="240"/>
      <c r="G49" s="240"/>
      <c r="H49" s="240"/>
      <c r="I49" s="240"/>
      <c r="J49" s="240"/>
      <c r="K49" s="240"/>
      <c r="L49" s="240"/>
      <c r="M49" s="240"/>
    </row>
    <row r="50" spans="2:13">
      <c r="B50" s="116" t="s">
        <v>416</v>
      </c>
      <c r="C50" s="88">
        <v>14350308</v>
      </c>
    </row>
    <row r="51" spans="2:13">
      <c r="B51" s="116" t="s">
        <v>130</v>
      </c>
      <c r="C51" s="88">
        <v>13119107</v>
      </c>
    </row>
    <row r="52" spans="2:13">
      <c r="B52" s="116" t="s">
        <v>131</v>
      </c>
      <c r="C52" s="88">
        <v>1231201</v>
      </c>
    </row>
    <row r="53" spans="2:13">
      <c r="B53" s="116" t="s">
        <v>203</v>
      </c>
      <c r="C53" s="88">
        <v>23883</v>
      </c>
    </row>
    <row r="54" spans="2:13">
      <c r="B54" s="116" t="s">
        <v>417</v>
      </c>
      <c r="C54" s="88">
        <v>3867657</v>
      </c>
    </row>
    <row r="55" spans="2:13">
      <c r="F55" s="52"/>
    </row>
    <row r="56" spans="2:13" ht="7.5" customHeight="1"/>
  </sheetData>
  <mergeCells count="6">
    <mergeCell ref="B47:F47"/>
    <mergeCell ref="B32:F32"/>
    <mergeCell ref="B2:F4"/>
    <mergeCell ref="B5:F5"/>
    <mergeCell ref="B22:F22"/>
    <mergeCell ref="B7:F12"/>
  </mergeCells>
  <pageMargins left="0.7" right="0.7" top="0.75" bottom="0.75" header="0.3" footer="0.3"/>
  <pageSetup paperSize="9" scale="5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2CC66"/>
    <pageSetUpPr fitToPage="1"/>
  </sheetPr>
  <dimension ref="B2:O99"/>
  <sheetViews>
    <sheetView showGridLines="0" zoomScale="80" zoomScaleNormal="80" workbookViewId="0">
      <selection activeCell="B2" sqref="B2:K5"/>
    </sheetView>
  </sheetViews>
  <sheetFormatPr baseColWidth="10" defaultColWidth="11.5703125" defaultRowHeight="14.25"/>
  <cols>
    <col min="1" max="1" width="7.28515625" style="3" customWidth="1"/>
    <col min="2" max="2" width="29.7109375" style="3" customWidth="1"/>
    <col min="3" max="3" width="19.85546875" style="3" customWidth="1"/>
    <col min="4" max="4" width="24.140625" style="3" customWidth="1"/>
    <col min="5" max="5" width="29.42578125" style="2" customWidth="1"/>
    <col min="6" max="6" width="15.28515625" style="2" customWidth="1"/>
    <col min="7" max="7" width="17.42578125" style="3" customWidth="1"/>
    <col min="8" max="8" width="14.42578125" style="3" customWidth="1"/>
    <col min="9" max="9" width="15.7109375" style="3" customWidth="1"/>
    <col min="10" max="10" width="15.28515625" style="3" customWidth="1"/>
    <col min="11" max="11" width="16" style="3" customWidth="1"/>
    <col min="12" max="16384" width="11.5703125" style="3"/>
  </cols>
  <sheetData>
    <row r="2" spans="2:15" ht="14.45" customHeight="1">
      <c r="B2" s="432" t="s">
        <v>264</v>
      </c>
      <c r="C2" s="432"/>
      <c r="D2" s="432"/>
      <c r="E2" s="432"/>
      <c r="F2" s="432"/>
      <c r="G2" s="432"/>
      <c r="H2" s="432"/>
      <c r="I2" s="432"/>
      <c r="J2" s="432"/>
      <c r="K2" s="432"/>
    </row>
    <row r="3" spans="2:15" ht="14.45" customHeight="1">
      <c r="B3" s="432"/>
      <c r="C3" s="432"/>
      <c r="D3" s="432"/>
      <c r="E3" s="432"/>
      <c r="F3" s="432"/>
      <c r="G3" s="432"/>
      <c r="H3" s="432"/>
      <c r="I3" s="432"/>
      <c r="J3" s="432"/>
      <c r="K3" s="432"/>
    </row>
    <row r="4" spans="2:15" ht="15" customHeight="1">
      <c r="B4" s="432"/>
      <c r="C4" s="432"/>
      <c r="D4" s="432"/>
      <c r="E4" s="432"/>
      <c r="F4" s="432"/>
      <c r="G4" s="432"/>
      <c r="H4" s="432"/>
      <c r="I4" s="432"/>
      <c r="J4" s="432"/>
      <c r="K4" s="432"/>
    </row>
    <row r="5" spans="2:15" ht="15" customHeight="1">
      <c r="B5" s="432"/>
      <c r="C5" s="432"/>
      <c r="D5" s="432"/>
      <c r="E5" s="432"/>
      <c r="F5" s="432"/>
      <c r="G5" s="432"/>
      <c r="H5" s="432"/>
      <c r="I5" s="432"/>
      <c r="J5" s="432"/>
      <c r="K5" s="432"/>
    </row>
    <row r="6" spans="2:15">
      <c r="B6" s="433" t="s">
        <v>147</v>
      </c>
      <c r="C6" s="433"/>
      <c r="D6" s="433"/>
      <c r="E6" s="433"/>
      <c r="F6" s="433"/>
      <c r="G6" s="433"/>
      <c r="H6" s="433"/>
      <c r="I6" s="433"/>
      <c r="J6" s="433"/>
      <c r="K6" s="433"/>
    </row>
    <row r="7" spans="2:15">
      <c r="B7" s="220" t="s">
        <v>421</v>
      </c>
      <c r="C7" s="215"/>
      <c r="D7" s="215"/>
      <c r="E7" s="215"/>
      <c r="F7" s="215"/>
      <c r="G7" s="215"/>
      <c r="H7" s="215"/>
      <c r="I7" s="215"/>
      <c r="J7" s="215"/>
      <c r="K7" s="215"/>
    </row>
    <row r="8" spans="2:15">
      <c r="B8" s="215"/>
      <c r="C8" s="215"/>
      <c r="D8" s="215"/>
      <c r="E8" s="215"/>
      <c r="F8" s="215"/>
      <c r="G8" s="215"/>
      <c r="H8" s="215"/>
      <c r="I8" s="215"/>
      <c r="J8" s="215"/>
      <c r="K8" s="215"/>
    </row>
    <row r="9" spans="2:15" ht="18">
      <c r="B9" s="76" t="s">
        <v>165</v>
      </c>
      <c r="C9" s="76"/>
      <c r="D9" s="76"/>
      <c r="E9" s="76"/>
      <c r="F9" s="3"/>
    </row>
    <row r="10" spans="2:15" ht="7.5" customHeight="1">
      <c r="B10" s="78"/>
      <c r="C10" s="78"/>
      <c r="D10" s="78"/>
      <c r="E10" s="78"/>
      <c r="F10" s="3"/>
    </row>
    <row r="11" spans="2:15" ht="34.9" customHeight="1">
      <c r="B11" s="112" t="str">
        <f>CONCATENATE(ROUND(K91,0)&amp; " lits touristiques dont ")</f>
        <v xml:space="preserve">742785 lits touristiques dont </v>
      </c>
      <c r="C11" s="294" t="str">
        <f>CONCATENATE(ROUND(K93,0)&amp;" lits touristiques marchands")</f>
        <v>235278 lits touristiques marchands</v>
      </c>
      <c r="D11" s="81"/>
      <c r="E11" s="81"/>
      <c r="F11" s="3"/>
      <c r="M11" s="426"/>
      <c r="N11" s="426"/>
      <c r="O11" s="426"/>
    </row>
    <row r="12" spans="2:15" ht="4.5" customHeight="1">
      <c r="B12" s="81"/>
      <c r="C12" s="81"/>
      <c r="D12" s="81"/>
      <c r="E12" s="81"/>
      <c r="F12" s="3"/>
      <c r="M12" s="290"/>
      <c r="N12" s="290"/>
      <c r="O12" s="290"/>
    </row>
    <row r="13" spans="2:15" ht="18">
      <c r="B13" s="295">
        <f>K40</f>
        <v>351</v>
      </c>
      <c r="C13" s="300" t="s">
        <v>424</v>
      </c>
      <c r="D13" s="81"/>
      <c r="E13" s="81"/>
      <c r="F13" s="3"/>
      <c r="M13" s="56"/>
      <c r="N13" s="299"/>
      <c r="O13" s="54"/>
    </row>
    <row r="14" spans="2:15" ht="3" customHeight="1">
      <c r="B14" s="296"/>
      <c r="C14" s="300"/>
      <c r="D14" s="81"/>
      <c r="E14" s="81"/>
      <c r="F14" s="3"/>
      <c r="M14" s="56"/>
      <c r="N14" s="54"/>
      <c r="O14" s="54"/>
    </row>
    <row r="15" spans="2:15" ht="18">
      <c r="B15" s="295">
        <f>K54</f>
        <v>318</v>
      </c>
      <c r="C15" s="300" t="s">
        <v>425</v>
      </c>
      <c r="D15" s="81"/>
      <c r="E15" s="81"/>
      <c r="F15" s="3"/>
      <c r="M15" s="56"/>
      <c r="N15" s="54"/>
      <c r="O15" s="54"/>
    </row>
    <row r="16" spans="2:15" ht="4.5" customHeight="1">
      <c r="B16" s="296"/>
      <c r="C16" s="300"/>
      <c r="D16" s="81"/>
      <c r="E16" s="81"/>
      <c r="F16" s="3"/>
      <c r="M16" s="56"/>
      <c r="N16" s="54"/>
      <c r="O16" s="54"/>
    </row>
    <row r="17" spans="2:15" ht="18">
      <c r="B17" s="295">
        <f>K68</f>
        <v>8732</v>
      </c>
      <c r="C17" s="300" t="s">
        <v>426</v>
      </c>
      <c r="D17" s="81"/>
      <c r="E17" s="81"/>
      <c r="F17" s="3"/>
      <c r="M17" s="56"/>
      <c r="N17" s="54"/>
      <c r="O17" s="54"/>
    </row>
    <row r="18" spans="2:15" ht="4.5" customHeight="1">
      <c r="B18" s="296"/>
      <c r="C18" s="300"/>
      <c r="D18" s="81"/>
      <c r="E18" s="81"/>
      <c r="F18" s="3"/>
      <c r="M18" s="56"/>
      <c r="N18" s="54"/>
      <c r="O18" s="54"/>
    </row>
    <row r="19" spans="2:15" ht="18">
      <c r="B19" s="297">
        <f>K84</f>
        <v>132</v>
      </c>
      <c r="C19" s="300" t="s">
        <v>427</v>
      </c>
      <c r="D19" s="81"/>
      <c r="E19" s="81"/>
      <c r="F19" s="3"/>
      <c r="M19" s="56"/>
      <c r="N19" s="54"/>
      <c r="O19" s="54"/>
    </row>
    <row r="20" spans="2:15" ht="4.5" customHeight="1">
      <c r="B20" s="296"/>
      <c r="C20" s="300"/>
      <c r="D20" s="81"/>
      <c r="E20" s="81"/>
      <c r="F20" s="3"/>
      <c r="M20" s="56"/>
      <c r="N20" s="54"/>
      <c r="O20" s="54"/>
    </row>
    <row r="21" spans="2:15" ht="18">
      <c r="B21" s="295">
        <f>K86</f>
        <v>602</v>
      </c>
      <c r="C21" s="300" t="s">
        <v>428</v>
      </c>
      <c r="D21" s="81"/>
      <c r="E21" s="81"/>
      <c r="F21" s="3"/>
      <c r="M21" s="56"/>
      <c r="N21" s="54"/>
      <c r="O21" s="54"/>
    </row>
    <row r="22" spans="2:15" ht="4.5" customHeight="1">
      <c r="B22" s="296"/>
      <c r="C22" s="300"/>
      <c r="D22" s="81"/>
      <c r="E22" s="81"/>
      <c r="F22" s="3"/>
      <c r="M22" s="56"/>
      <c r="N22" s="54"/>
      <c r="O22" s="54"/>
    </row>
    <row r="23" spans="2:15" ht="18">
      <c r="B23" s="298">
        <f>K88</f>
        <v>110319.59757857947</v>
      </c>
      <c r="C23" s="300" t="s">
        <v>429</v>
      </c>
      <c r="D23" s="81"/>
      <c r="E23" s="81"/>
      <c r="F23" s="3"/>
      <c r="M23" s="56"/>
      <c r="N23" s="54"/>
      <c r="O23" s="54"/>
    </row>
    <row r="24" spans="2:15">
      <c r="B24" s="242" t="s">
        <v>256</v>
      </c>
      <c r="E24" s="3"/>
      <c r="F24" s="3"/>
    </row>
    <row r="25" spans="2:15">
      <c r="B25" s="166" t="s">
        <v>255</v>
      </c>
      <c r="C25" s="2"/>
      <c r="E25" s="3"/>
      <c r="F25" s="3"/>
    </row>
    <row r="26" spans="2:15">
      <c r="B26" s="52"/>
      <c r="D26" s="10"/>
      <c r="K26" s="10"/>
    </row>
    <row r="27" spans="2:15" ht="42.75">
      <c r="B27" s="140" t="s">
        <v>0</v>
      </c>
      <c r="C27" s="140" t="s">
        <v>1</v>
      </c>
      <c r="D27" s="117" t="s">
        <v>2</v>
      </c>
      <c r="E27" s="117">
        <v>2016</v>
      </c>
      <c r="F27" s="117" t="s">
        <v>188</v>
      </c>
      <c r="G27" s="118">
        <v>2018</v>
      </c>
      <c r="H27" s="118">
        <v>2019</v>
      </c>
      <c r="I27" s="118">
        <v>2020</v>
      </c>
      <c r="J27" s="118">
        <v>2021</v>
      </c>
      <c r="K27" s="118">
        <v>2021</v>
      </c>
    </row>
    <row r="28" spans="2:15">
      <c r="B28" s="430" t="s">
        <v>3</v>
      </c>
      <c r="C28" s="430" t="s">
        <v>258</v>
      </c>
      <c r="D28" s="143" t="s">
        <v>5</v>
      </c>
      <c r="E28" s="119">
        <v>97</v>
      </c>
      <c r="F28" s="119">
        <v>91</v>
      </c>
      <c r="G28" s="119">
        <v>104</v>
      </c>
      <c r="H28" s="119">
        <v>97</v>
      </c>
      <c r="I28" s="119">
        <v>86</v>
      </c>
      <c r="J28" s="119">
        <v>81</v>
      </c>
      <c r="K28" s="119">
        <v>72</v>
      </c>
    </row>
    <row r="29" spans="2:15" ht="15" customHeight="1">
      <c r="B29" s="430"/>
      <c r="C29" s="430"/>
      <c r="D29" s="143" t="s">
        <v>6</v>
      </c>
      <c r="E29" s="119">
        <v>11490</v>
      </c>
      <c r="F29" s="119">
        <v>10326</v>
      </c>
      <c r="G29" s="119">
        <v>16643</v>
      </c>
      <c r="H29" s="119">
        <v>14566</v>
      </c>
      <c r="I29" s="119">
        <v>9214</v>
      </c>
      <c r="J29" s="119">
        <v>7146</v>
      </c>
      <c r="K29" s="119">
        <v>6057</v>
      </c>
    </row>
    <row r="30" spans="2:15" ht="15" customHeight="1">
      <c r="B30" s="430"/>
      <c r="C30" s="430" t="s">
        <v>7</v>
      </c>
      <c r="D30" s="143" t="s">
        <v>5</v>
      </c>
      <c r="E30" s="119">
        <v>23</v>
      </c>
      <c r="F30" s="119">
        <v>18</v>
      </c>
      <c r="G30" s="119">
        <v>12</v>
      </c>
      <c r="H30" s="119">
        <v>13</v>
      </c>
      <c r="I30" s="119">
        <v>14</v>
      </c>
      <c r="J30" s="119">
        <v>13</v>
      </c>
      <c r="K30" s="119">
        <v>14</v>
      </c>
    </row>
    <row r="31" spans="2:15" ht="15" customHeight="1">
      <c r="B31" s="430"/>
      <c r="C31" s="430"/>
      <c r="D31" s="143" t="s">
        <v>6</v>
      </c>
      <c r="E31" s="119">
        <v>7209</v>
      </c>
      <c r="F31" s="119">
        <v>5943</v>
      </c>
      <c r="G31" s="119">
        <v>3357</v>
      </c>
      <c r="H31" s="119">
        <v>4454</v>
      </c>
      <c r="I31" s="119">
        <v>4808</v>
      </c>
      <c r="J31" s="119">
        <v>4761</v>
      </c>
      <c r="K31" s="119">
        <v>5574</v>
      </c>
    </row>
    <row r="32" spans="2:15" ht="15" customHeight="1">
      <c r="B32" s="430"/>
      <c r="C32" s="430" t="s">
        <v>8</v>
      </c>
      <c r="D32" s="143" t="s">
        <v>5</v>
      </c>
      <c r="E32" s="119">
        <v>81</v>
      </c>
      <c r="F32" s="119">
        <v>85</v>
      </c>
      <c r="G32" s="119">
        <v>75</v>
      </c>
      <c r="H32" s="119">
        <v>72</v>
      </c>
      <c r="I32" s="119">
        <v>69</v>
      </c>
      <c r="J32" s="119">
        <v>69</v>
      </c>
      <c r="K32" s="119">
        <v>61</v>
      </c>
    </row>
    <row r="33" spans="2:11" ht="15" customHeight="1">
      <c r="B33" s="430"/>
      <c r="C33" s="430"/>
      <c r="D33" s="143" t="s">
        <v>6</v>
      </c>
      <c r="E33" s="119">
        <v>25101</v>
      </c>
      <c r="F33" s="119">
        <v>24627</v>
      </c>
      <c r="G33" s="119">
        <v>22221</v>
      </c>
      <c r="H33" s="119">
        <v>22158</v>
      </c>
      <c r="I33" s="119">
        <v>21490</v>
      </c>
      <c r="J33" s="119">
        <v>21810</v>
      </c>
      <c r="K33" s="119">
        <v>19170</v>
      </c>
    </row>
    <row r="34" spans="2:11" ht="15" customHeight="1">
      <c r="B34" s="430"/>
      <c r="C34" s="430" t="s">
        <v>9</v>
      </c>
      <c r="D34" s="143" t="s">
        <v>5</v>
      </c>
      <c r="E34" s="119">
        <v>98</v>
      </c>
      <c r="F34" s="119">
        <v>104</v>
      </c>
      <c r="G34" s="119">
        <v>103</v>
      </c>
      <c r="H34" s="119">
        <v>105</v>
      </c>
      <c r="I34" s="119">
        <v>108</v>
      </c>
      <c r="J34" s="119">
        <v>106</v>
      </c>
      <c r="K34" s="119">
        <v>104</v>
      </c>
    </row>
    <row r="35" spans="2:11" ht="15" customHeight="1">
      <c r="B35" s="430"/>
      <c r="C35" s="430"/>
      <c r="D35" s="143" t="s">
        <v>6</v>
      </c>
      <c r="E35" s="119">
        <v>43239</v>
      </c>
      <c r="F35" s="119">
        <v>45126</v>
      </c>
      <c r="G35" s="119">
        <v>44340</v>
      </c>
      <c r="H35" s="119">
        <v>42330</v>
      </c>
      <c r="I35" s="119">
        <v>43995</v>
      </c>
      <c r="J35" s="119">
        <v>41418</v>
      </c>
      <c r="K35" s="119">
        <v>39444</v>
      </c>
    </row>
    <row r="36" spans="2:11" ht="15" customHeight="1">
      <c r="B36" s="430"/>
      <c r="C36" s="430" t="s">
        <v>10</v>
      </c>
      <c r="D36" s="143" t="s">
        <v>5</v>
      </c>
      <c r="E36" s="119">
        <v>73</v>
      </c>
      <c r="F36" s="119">
        <v>75</v>
      </c>
      <c r="G36" s="119">
        <v>76</v>
      </c>
      <c r="H36" s="119">
        <v>77</v>
      </c>
      <c r="I36" s="119">
        <v>73</v>
      </c>
      <c r="J36" s="119">
        <v>74</v>
      </c>
      <c r="K36" s="119">
        <v>81</v>
      </c>
    </row>
    <row r="37" spans="2:11" ht="15" customHeight="1">
      <c r="B37" s="430"/>
      <c r="C37" s="430"/>
      <c r="D37" s="143" t="s">
        <v>6</v>
      </c>
      <c r="E37" s="119">
        <v>53826</v>
      </c>
      <c r="F37" s="119">
        <v>54783</v>
      </c>
      <c r="G37" s="119">
        <v>54942</v>
      </c>
      <c r="H37" s="119">
        <v>55893</v>
      </c>
      <c r="I37" s="119">
        <v>52086</v>
      </c>
      <c r="J37" s="119">
        <v>50505</v>
      </c>
      <c r="K37" s="119">
        <v>54537</v>
      </c>
    </row>
    <row r="38" spans="2:11" ht="15" customHeight="1">
      <c r="B38" s="430"/>
      <c r="C38" s="430" t="s">
        <v>11</v>
      </c>
      <c r="D38" s="143" t="s">
        <v>5</v>
      </c>
      <c r="E38" s="119">
        <v>11</v>
      </c>
      <c r="F38" s="119">
        <v>11</v>
      </c>
      <c r="G38" s="119">
        <v>12</v>
      </c>
      <c r="H38" s="119">
        <v>12</v>
      </c>
      <c r="I38" s="119">
        <v>15</v>
      </c>
      <c r="J38" s="119">
        <v>18</v>
      </c>
      <c r="K38" s="119">
        <v>19</v>
      </c>
    </row>
    <row r="39" spans="2:11" ht="15" customHeight="1">
      <c r="B39" s="430"/>
      <c r="C39" s="430"/>
      <c r="D39" s="143" t="s">
        <v>6</v>
      </c>
      <c r="E39" s="119">
        <v>10530</v>
      </c>
      <c r="F39" s="119">
        <v>10557</v>
      </c>
      <c r="G39" s="119">
        <v>11517</v>
      </c>
      <c r="H39" s="119">
        <v>11517</v>
      </c>
      <c r="I39" s="119">
        <v>16075</v>
      </c>
      <c r="J39" s="119">
        <v>16899</v>
      </c>
      <c r="K39" s="119">
        <v>18411</v>
      </c>
    </row>
    <row r="40" spans="2:11" ht="14.45" customHeight="1">
      <c r="B40" s="430"/>
      <c r="C40" s="430" t="s">
        <v>12</v>
      </c>
      <c r="D40" s="144" t="s">
        <v>5</v>
      </c>
      <c r="E40" s="120">
        <v>383</v>
      </c>
      <c r="F40" s="120">
        <v>384</v>
      </c>
      <c r="G40" s="120">
        <v>382</v>
      </c>
      <c r="H40" s="120">
        <v>376</v>
      </c>
      <c r="I40" s="120">
        <v>365</v>
      </c>
      <c r="J40" s="120">
        <v>361</v>
      </c>
      <c r="K40" s="120">
        <v>351</v>
      </c>
    </row>
    <row r="41" spans="2:11" ht="15">
      <c r="B41" s="430"/>
      <c r="C41" s="430"/>
      <c r="D41" s="144" t="s">
        <v>6</v>
      </c>
      <c r="E41" s="120">
        <v>151395</v>
      </c>
      <c r="F41" s="120">
        <v>151362</v>
      </c>
      <c r="G41" s="120">
        <v>153020</v>
      </c>
      <c r="H41" s="120">
        <v>150918</v>
      </c>
      <c r="I41" s="120">
        <v>147668</v>
      </c>
      <c r="J41" s="120">
        <v>142539</v>
      </c>
      <c r="K41" s="120">
        <v>143193</v>
      </c>
    </row>
    <row r="42" spans="2:11">
      <c r="B42" s="430" t="s">
        <v>13</v>
      </c>
      <c r="C42" s="430" t="s">
        <v>258</v>
      </c>
      <c r="D42" s="143" t="s">
        <v>5</v>
      </c>
      <c r="E42" s="119">
        <v>63</v>
      </c>
      <c r="F42" s="119">
        <v>63</v>
      </c>
      <c r="G42" s="119">
        <v>92</v>
      </c>
      <c r="H42" s="119">
        <v>93</v>
      </c>
      <c r="I42" s="119">
        <v>87</v>
      </c>
      <c r="J42" s="119">
        <v>67</v>
      </c>
      <c r="K42" s="119">
        <v>57</v>
      </c>
    </row>
    <row r="43" spans="2:11">
      <c r="B43" s="430"/>
      <c r="C43" s="430"/>
      <c r="D43" s="143" t="s">
        <v>6</v>
      </c>
      <c r="E43" s="119">
        <v>2179</v>
      </c>
      <c r="F43" s="119">
        <v>2198</v>
      </c>
      <c r="G43" s="119">
        <v>3403</v>
      </c>
      <c r="H43" s="119">
        <v>2700</v>
      </c>
      <c r="I43" s="119">
        <v>3092</v>
      </c>
      <c r="J43" s="119">
        <v>2669</v>
      </c>
      <c r="K43" s="119">
        <v>1904</v>
      </c>
    </row>
    <row r="44" spans="2:11">
      <c r="B44" s="430"/>
      <c r="C44" s="430" t="s">
        <v>7</v>
      </c>
      <c r="D44" s="143" t="s">
        <v>5</v>
      </c>
      <c r="E44" s="119">
        <v>12</v>
      </c>
      <c r="F44" s="119">
        <v>15</v>
      </c>
      <c r="G44" s="119">
        <v>15</v>
      </c>
      <c r="H44" s="119">
        <v>17</v>
      </c>
      <c r="I44" s="119">
        <v>16</v>
      </c>
      <c r="J44" s="119">
        <v>14</v>
      </c>
      <c r="K44" s="119">
        <v>16</v>
      </c>
    </row>
    <row r="45" spans="2:11">
      <c r="B45" s="430"/>
      <c r="C45" s="430"/>
      <c r="D45" s="143" t="s">
        <v>6</v>
      </c>
      <c r="E45" s="119">
        <v>1742</v>
      </c>
      <c r="F45" s="119">
        <v>1908</v>
      </c>
      <c r="G45" s="119">
        <v>1681</v>
      </c>
      <c r="H45" s="119">
        <v>1535</v>
      </c>
      <c r="I45" s="119">
        <v>1509</v>
      </c>
      <c r="J45" s="119">
        <v>1084</v>
      </c>
      <c r="K45" s="119">
        <v>1381</v>
      </c>
    </row>
    <row r="46" spans="2:11">
      <c r="B46" s="430"/>
      <c r="C46" s="430" t="s">
        <v>8</v>
      </c>
      <c r="D46" s="143" t="s">
        <v>5</v>
      </c>
      <c r="E46" s="119">
        <v>138</v>
      </c>
      <c r="F46" s="119">
        <v>132</v>
      </c>
      <c r="G46" s="119">
        <v>103</v>
      </c>
      <c r="H46" s="119">
        <v>106</v>
      </c>
      <c r="I46" s="119">
        <v>104</v>
      </c>
      <c r="J46" s="119">
        <v>104</v>
      </c>
      <c r="K46" s="119">
        <v>94</v>
      </c>
    </row>
    <row r="47" spans="2:11">
      <c r="B47" s="430"/>
      <c r="C47" s="430"/>
      <c r="D47" s="143" t="s">
        <v>6</v>
      </c>
      <c r="E47" s="119">
        <v>7286</v>
      </c>
      <c r="F47" s="119">
        <v>7111</v>
      </c>
      <c r="G47" s="119">
        <v>5821</v>
      </c>
      <c r="H47" s="119">
        <v>5941</v>
      </c>
      <c r="I47" s="119">
        <v>5724</v>
      </c>
      <c r="J47" s="119">
        <v>6068</v>
      </c>
      <c r="K47" s="119">
        <v>5493</v>
      </c>
    </row>
    <row r="48" spans="2:11">
      <c r="B48" s="430"/>
      <c r="C48" s="430" t="s">
        <v>9</v>
      </c>
      <c r="D48" s="143" t="s">
        <v>5</v>
      </c>
      <c r="E48" s="119">
        <v>103</v>
      </c>
      <c r="F48" s="119">
        <v>108</v>
      </c>
      <c r="G48" s="119">
        <v>108</v>
      </c>
      <c r="H48" s="119">
        <v>113</v>
      </c>
      <c r="I48" s="119">
        <v>117</v>
      </c>
      <c r="J48" s="119">
        <v>116</v>
      </c>
      <c r="K48" s="119">
        <v>117</v>
      </c>
    </row>
    <row r="49" spans="2:11">
      <c r="B49" s="430"/>
      <c r="C49" s="430"/>
      <c r="D49" s="143" t="s">
        <v>6</v>
      </c>
      <c r="E49" s="119">
        <v>7853</v>
      </c>
      <c r="F49" s="119">
        <v>8035</v>
      </c>
      <c r="G49" s="119">
        <v>7884</v>
      </c>
      <c r="H49" s="119">
        <v>8511</v>
      </c>
      <c r="I49" s="119">
        <v>8658</v>
      </c>
      <c r="J49" s="119">
        <v>8631</v>
      </c>
      <c r="K49" s="119">
        <v>8652</v>
      </c>
    </row>
    <row r="50" spans="2:11">
      <c r="B50" s="430"/>
      <c r="C50" s="430" t="s">
        <v>10</v>
      </c>
      <c r="D50" s="143" t="s">
        <v>5</v>
      </c>
      <c r="E50" s="119">
        <v>21</v>
      </c>
      <c r="F50" s="119">
        <v>21</v>
      </c>
      <c r="G50" s="119">
        <v>27</v>
      </c>
      <c r="H50" s="119">
        <v>27</v>
      </c>
      <c r="I50" s="119">
        <v>26</v>
      </c>
      <c r="J50" s="119">
        <v>27</v>
      </c>
      <c r="K50" s="119">
        <v>29</v>
      </c>
    </row>
    <row r="51" spans="2:11">
      <c r="B51" s="430"/>
      <c r="C51" s="430"/>
      <c r="D51" s="143" t="s">
        <v>6</v>
      </c>
      <c r="E51" s="119">
        <v>2401</v>
      </c>
      <c r="F51" s="119">
        <v>2575</v>
      </c>
      <c r="G51" s="119">
        <v>2748</v>
      </c>
      <c r="H51" s="119">
        <v>2748</v>
      </c>
      <c r="I51" s="119">
        <v>2713</v>
      </c>
      <c r="J51" s="119">
        <v>3004</v>
      </c>
      <c r="K51" s="119">
        <v>3248</v>
      </c>
    </row>
    <row r="52" spans="2:11">
      <c r="B52" s="430"/>
      <c r="C52" s="430" t="s">
        <v>11</v>
      </c>
      <c r="D52" s="143" t="s">
        <v>5</v>
      </c>
      <c r="E52" s="119">
        <v>4</v>
      </c>
      <c r="F52" s="119">
        <v>4</v>
      </c>
      <c r="G52" s="119">
        <v>6</v>
      </c>
      <c r="H52" s="119">
        <v>6</v>
      </c>
      <c r="I52" s="119">
        <v>6</v>
      </c>
      <c r="J52" s="119">
        <v>6</v>
      </c>
      <c r="K52" s="119">
        <v>5</v>
      </c>
    </row>
    <row r="53" spans="2:11">
      <c r="B53" s="430"/>
      <c r="C53" s="430"/>
      <c r="D53" s="143" t="s">
        <v>6</v>
      </c>
      <c r="E53" s="119">
        <v>290</v>
      </c>
      <c r="F53" s="119">
        <v>318</v>
      </c>
      <c r="G53" s="119">
        <v>540</v>
      </c>
      <c r="H53" s="119">
        <v>540</v>
      </c>
      <c r="I53" s="119">
        <v>660</v>
      </c>
      <c r="J53" s="119">
        <v>600</v>
      </c>
      <c r="K53" s="119">
        <v>633</v>
      </c>
    </row>
    <row r="54" spans="2:11" ht="15">
      <c r="B54" s="430"/>
      <c r="C54" s="430" t="s">
        <v>12</v>
      </c>
      <c r="D54" s="144" t="s">
        <v>5</v>
      </c>
      <c r="E54" s="120">
        <v>341</v>
      </c>
      <c r="F54" s="120">
        <v>343</v>
      </c>
      <c r="G54" s="120">
        <v>351</v>
      </c>
      <c r="H54" s="120">
        <v>362</v>
      </c>
      <c r="I54" s="120">
        <v>356</v>
      </c>
      <c r="J54" s="120">
        <v>334</v>
      </c>
      <c r="K54" s="120">
        <v>318</v>
      </c>
    </row>
    <row r="55" spans="2:11" ht="15">
      <c r="B55" s="430"/>
      <c r="C55" s="430"/>
      <c r="D55" s="144" t="s">
        <v>6</v>
      </c>
      <c r="E55" s="120">
        <v>21751</v>
      </c>
      <c r="F55" s="120">
        <v>22145</v>
      </c>
      <c r="G55" s="120">
        <v>22077</v>
      </c>
      <c r="H55" s="120">
        <v>21975</v>
      </c>
      <c r="I55" s="120">
        <v>22356</v>
      </c>
      <c r="J55" s="120">
        <v>22056</v>
      </c>
      <c r="K55" s="120">
        <v>21311</v>
      </c>
    </row>
    <row r="56" spans="2:11" ht="14.45" customHeight="1">
      <c r="B56" s="427" t="s">
        <v>14</v>
      </c>
      <c r="C56" s="430" t="s">
        <v>258</v>
      </c>
      <c r="D56" s="143" t="s">
        <v>5</v>
      </c>
      <c r="E56" s="119"/>
      <c r="F56" s="119"/>
      <c r="G56" s="119"/>
      <c r="H56" s="119"/>
      <c r="I56" s="119">
        <v>876</v>
      </c>
      <c r="J56" s="119">
        <v>568</v>
      </c>
      <c r="K56" s="119">
        <v>633</v>
      </c>
    </row>
    <row r="57" spans="2:11">
      <c r="B57" s="428"/>
      <c r="C57" s="430"/>
      <c r="D57" s="143" t="s">
        <v>6</v>
      </c>
      <c r="E57" s="119"/>
      <c r="F57" s="119"/>
      <c r="G57" s="119"/>
      <c r="H57" s="119"/>
      <c r="I57" s="119">
        <v>3647</v>
      </c>
      <c r="J57" s="119">
        <v>2709</v>
      </c>
      <c r="K57" s="119">
        <v>3184</v>
      </c>
    </row>
    <row r="58" spans="2:11">
      <c r="B58" s="428"/>
      <c r="C58" s="430" t="s">
        <v>15</v>
      </c>
      <c r="D58" s="143" t="s">
        <v>5</v>
      </c>
      <c r="E58" s="119">
        <v>454</v>
      </c>
      <c r="F58" s="119">
        <v>463</v>
      </c>
      <c r="G58" s="119">
        <v>506</v>
      </c>
      <c r="H58" s="119">
        <v>691</v>
      </c>
      <c r="I58" s="119">
        <v>750</v>
      </c>
      <c r="J58" s="119">
        <v>841</v>
      </c>
      <c r="K58" s="119">
        <v>852</v>
      </c>
    </row>
    <row r="59" spans="2:11">
      <c r="B59" s="428"/>
      <c r="C59" s="430"/>
      <c r="D59" s="143" t="s">
        <v>6</v>
      </c>
      <c r="E59" s="119">
        <v>1734</v>
      </c>
      <c r="F59" s="119">
        <v>1779</v>
      </c>
      <c r="G59" s="119">
        <v>2024</v>
      </c>
      <c r="H59" s="119">
        <v>2865</v>
      </c>
      <c r="I59" s="119">
        <v>3113</v>
      </c>
      <c r="J59" s="119">
        <v>3528</v>
      </c>
      <c r="K59" s="119">
        <v>3583</v>
      </c>
    </row>
    <row r="60" spans="2:11">
      <c r="B60" s="428"/>
      <c r="C60" s="430" t="s">
        <v>16</v>
      </c>
      <c r="D60" s="143" t="s">
        <v>5</v>
      </c>
      <c r="E60" s="119">
        <v>2491</v>
      </c>
      <c r="F60" s="119">
        <v>2647</v>
      </c>
      <c r="G60" s="119">
        <v>2552</v>
      </c>
      <c r="H60" s="119">
        <v>3012</v>
      </c>
      <c r="I60" s="119">
        <v>3082</v>
      </c>
      <c r="J60" s="119">
        <v>3327</v>
      </c>
      <c r="K60" s="119">
        <v>3265</v>
      </c>
    </row>
    <row r="61" spans="2:11">
      <c r="B61" s="428"/>
      <c r="C61" s="430"/>
      <c r="D61" s="143" t="s">
        <v>6</v>
      </c>
      <c r="E61" s="119">
        <v>9251</v>
      </c>
      <c r="F61" s="119">
        <v>9971</v>
      </c>
      <c r="G61" s="119">
        <v>9523</v>
      </c>
      <c r="H61" s="119">
        <v>11357</v>
      </c>
      <c r="I61" s="119">
        <v>11752</v>
      </c>
      <c r="J61" s="119">
        <v>12855</v>
      </c>
      <c r="K61" s="119">
        <v>12826</v>
      </c>
    </row>
    <row r="62" spans="2:11">
      <c r="B62" s="428"/>
      <c r="C62" s="430" t="s">
        <v>17</v>
      </c>
      <c r="D62" s="143" t="s">
        <v>5</v>
      </c>
      <c r="E62" s="119">
        <v>2502</v>
      </c>
      <c r="F62" s="119">
        <v>2810</v>
      </c>
      <c r="G62" s="119">
        <v>2650</v>
      </c>
      <c r="H62" s="119">
        <v>3138</v>
      </c>
      <c r="I62" s="119">
        <v>3272</v>
      </c>
      <c r="J62" s="119">
        <v>3605</v>
      </c>
      <c r="K62" s="119">
        <v>3724</v>
      </c>
    </row>
    <row r="63" spans="2:11">
      <c r="B63" s="428"/>
      <c r="C63" s="430"/>
      <c r="D63" s="143" t="s">
        <v>6</v>
      </c>
      <c r="E63" s="119">
        <v>12217</v>
      </c>
      <c r="F63" s="119">
        <v>13990</v>
      </c>
      <c r="G63" s="119">
        <v>12631</v>
      </c>
      <c r="H63" s="119">
        <v>15130</v>
      </c>
      <c r="I63" s="119">
        <v>15966</v>
      </c>
      <c r="J63" s="119">
        <v>17823</v>
      </c>
      <c r="K63" s="119">
        <v>18651</v>
      </c>
    </row>
    <row r="64" spans="2:11">
      <c r="B64" s="428"/>
      <c r="C64" s="430" t="s">
        <v>18</v>
      </c>
      <c r="D64" s="143" t="s">
        <v>5</v>
      </c>
      <c r="E64" s="119">
        <v>475</v>
      </c>
      <c r="F64" s="119">
        <v>518</v>
      </c>
      <c r="G64" s="119">
        <v>430</v>
      </c>
      <c r="H64" s="119">
        <v>552</v>
      </c>
      <c r="I64" s="119">
        <v>609</v>
      </c>
      <c r="J64" s="119">
        <v>771</v>
      </c>
      <c r="K64" s="119">
        <v>835</v>
      </c>
    </row>
    <row r="65" spans="2:11">
      <c r="B65" s="428"/>
      <c r="C65" s="430"/>
      <c r="D65" s="143" t="s">
        <v>6</v>
      </c>
      <c r="E65" s="119">
        <v>2983</v>
      </c>
      <c r="F65" s="119">
        <v>3270</v>
      </c>
      <c r="G65" s="119">
        <v>2679</v>
      </c>
      <c r="H65" s="119">
        <v>3453</v>
      </c>
      <c r="I65" s="119">
        <v>3846</v>
      </c>
      <c r="J65" s="119">
        <v>4968</v>
      </c>
      <c r="K65" s="119">
        <v>5388</v>
      </c>
    </row>
    <row r="66" spans="2:11">
      <c r="B66" s="428"/>
      <c r="C66" s="430" t="s">
        <v>19</v>
      </c>
      <c r="D66" s="143" t="s">
        <v>5</v>
      </c>
      <c r="E66" s="119">
        <v>15</v>
      </c>
      <c r="F66" s="119">
        <v>15</v>
      </c>
      <c r="G66" s="119">
        <v>17</v>
      </c>
      <c r="H66" s="119">
        <v>34</v>
      </c>
      <c r="I66" s="119">
        <v>41</v>
      </c>
      <c r="J66" s="119">
        <v>51</v>
      </c>
      <c r="K66" s="119">
        <v>56</v>
      </c>
    </row>
    <row r="67" spans="2:11">
      <c r="B67" s="428"/>
      <c r="C67" s="430"/>
      <c r="D67" s="143" t="s">
        <v>6</v>
      </c>
      <c r="E67" s="119">
        <v>137</v>
      </c>
      <c r="F67" s="119">
        <v>137</v>
      </c>
      <c r="G67" s="119">
        <v>153</v>
      </c>
      <c r="H67" s="119">
        <v>297</v>
      </c>
      <c r="I67" s="119">
        <v>356</v>
      </c>
      <c r="J67" s="119">
        <v>433</v>
      </c>
      <c r="K67" s="119">
        <v>459</v>
      </c>
    </row>
    <row r="68" spans="2:11" ht="15" customHeight="1">
      <c r="B68" s="428"/>
      <c r="C68" s="427" t="s">
        <v>325</v>
      </c>
      <c r="D68" s="144" t="s">
        <v>5</v>
      </c>
      <c r="E68" s="246">
        <f>E62+E64+E66+E58+E60</f>
        <v>5937</v>
      </c>
      <c r="F68" s="246">
        <f t="shared" ref="F68:K69" si="0">F62+F64+F66+F58+F60</f>
        <v>6453</v>
      </c>
      <c r="G68" s="246">
        <f t="shared" si="0"/>
        <v>6155</v>
      </c>
      <c r="H68" s="246">
        <f t="shared" si="0"/>
        <v>7427</v>
      </c>
      <c r="I68" s="246">
        <f t="shared" si="0"/>
        <v>7754</v>
      </c>
      <c r="J68" s="246">
        <f t="shared" si="0"/>
        <v>8595</v>
      </c>
      <c r="K68" s="246">
        <f t="shared" si="0"/>
        <v>8732</v>
      </c>
    </row>
    <row r="69" spans="2:11" ht="15">
      <c r="B69" s="429"/>
      <c r="C69" s="429"/>
      <c r="D69" s="144" t="s">
        <v>6</v>
      </c>
      <c r="E69" s="246">
        <f>E63+E65+E67+E59+E61</f>
        <v>26322</v>
      </c>
      <c r="F69" s="246">
        <f t="shared" si="0"/>
        <v>29147</v>
      </c>
      <c r="G69" s="246">
        <f t="shared" si="0"/>
        <v>27010</v>
      </c>
      <c r="H69" s="246">
        <f t="shared" si="0"/>
        <v>33102</v>
      </c>
      <c r="I69" s="246">
        <f t="shared" si="0"/>
        <v>35033</v>
      </c>
      <c r="J69" s="246">
        <f t="shared" si="0"/>
        <v>39607</v>
      </c>
      <c r="K69" s="246">
        <f>K63+K65+K67+K59+K61</f>
        <v>40907</v>
      </c>
    </row>
    <row r="70" spans="2:11" ht="13.9" customHeight="1">
      <c r="B70" s="430" t="s">
        <v>245</v>
      </c>
      <c r="C70" s="430" t="s">
        <v>20</v>
      </c>
      <c r="D70" s="143" t="s">
        <v>5</v>
      </c>
      <c r="E70" s="119">
        <v>41</v>
      </c>
      <c r="F70" s="119">
        <v>41</v>
      </c>
      <c r="G70" s="119">
        <v>39</v>
      </c>
      <c r="H70" s="119">
        <v>42</v>
      </c>
      <c r="I70" s="119">
        <v>42</v>
      </c>
      <c r="J70" s="119">
        <v>43</v>
      </c>
      <c r="K70" s="119">
        <v>34</v>
      </c>
    </row>
    <row r="71" spans="2:11">
      <c r="B71" s="430"/>
      <c r="C71" s="430"/>
      <c r="D71" s="143" t="s">
        <v>6</v>
      </c>
      <c r="E71" s="119">
        <v>9071</v>
      </c>
      <c r="F71" s="119">
        <v>9073</v>
      </c>
      <c r="G71" s="119">
        <v>8312</v>
      </c>
      <c r="H71" s="119">
        <v>8844</v>
      </c>
      <c r="I71" s="119">
        <v>8298</v>
      </c>
      <c r="J71" s="119">
        <v>8439</v>
      </c>
      <c r="K71" s="119">
        <v>8179</v>
      </c>
    </row>
    <row r="72" spans="2:11">
      <c r="B72" s="430"/>
      <c r="C72" s="430" t="s">
        <v>260</v>
      </c>
      <c r="D72" s="143" t="s">
        <v>5</v>
      </c>
      <c r="E72" s="119"/>
      <c r="F72" s="119"/>
      <c r="G72" s="119">
        <v>7</v>
      </c>
      <c r="H72" s="119">
        <v>9</v>
      </c>
      <c r="I72" s="119">
        <v>8</v>
      </c>
      <c r="J72" s="119">
        <v>7</v>
      </c>
      <c r="K72" s="119">
        <v>6</v>
      </c>
    </row>
    <row r="73" spans="2:11">
      <c r="B73" s="430"/>
      <c r="C73" s="430"/>
      <c r="D73" s="143" t="s">
        <v>6</v>
      </c>
      <c r="E73" s="119"/>
      <c r="F73" s="119"/>
      <c r="G73" s="119">
        <v>509</v>
      </c>
      <c r="H73" s="119">
        <v>237</v>
      </c>
      <c r="I73" s="119">
        <v>410</v>
      </c>
      <c r="J73" s="119">
        <v>402</v>
      </c>
      <c r="K73" s="119">
        <v>562</v>
      </c>
    </row>
    <row r="74" spans="2:11">
      <c r="B74" s="430"/>
      <c r="C74" s="430" t="s">
        <v>21</v>
      </c>
      <c r="D74" s="143" t="s">
        <v>5</v>
      </c>
      <c r="E74" s="245">
        <v>47</v>
      </c>
      <c r="F74" s="245">
        <v>47</v>
      </c>
      <c r="G74" s="119">
        <v>35</v>
      </c>
      <c r="H74" s="119">
        <v>36</v>
      </c>
      <c r="I74" s="119">
        <v>35</v>
      </c>
      <c r="J74" s="119">
        <v>35</v>
      </c>
      <c r="K74" s="119">
        <v>30</v>
      </c>
    </row>
    <row r="75" spans="2:11">
      <c r="B75" s="430"/>
      <c r="C75" s="430"/>
      <c r="D75" s="143" t="s">
        <v>6</v>
      </c>
      <c r="E75" s="245">
        <v>16221</v>
      </c>
      <c r="F75" s="245">
        <v>15683</v>
      </c>
      <c r="G75" s="119">
        <v>10797</v>
      </c>
      <c r="H75" s="119">
        <v>10903</v>
      </c>
      <c r="I75" s="119">
        <v>11235</v>
      </c>
      <c r="J75" s="119">
        <v>11107</v>
      </c>
      <c r="K75" s="119">
        <v>10101</v>
      </c>
    </row>
    <row r="76" spans="2:11">
      <c r="B76" s="430"/>
      <c r="C76" s="427" t="s">
        <v>204</v>
      </c>
      <c r="D76" s="143" t="s">
        <v>5</v>
      </c>
      <c r="E76" s="119"/>
      <c r="F76" s="119"/>
      <c r="G76" s="119">
        <v>11</v>
      </c>
      <c r="H76" s="119">
        <v>12</v>
      </c>
      <c r="I76" s="119">
        <v>12</v>
      </c>
      <c r="J76" s="119">
        <v>12</v>
      </c>
      <c r="K76" s="119">
        <v>15</v>
      </c>
    </row>
    <row r="77" spans="2:11">
      <c r="B77" s="430"/>
      <c r="C77" s="429"/>
      <c r="D77" s="143" t="s">
        <v>6</v>
      </c>
      <c r="E77" s="119"/>
      <c r="F77" s="119"/>
      <c r="G77" s="119">
        <v>1035</v>
      </c>
      <c r="H77" s="119">
        <v>1035</v>
      </c>
      <c r="I77" s="119">
        <v>1094</v>
      </c>
      <c r="J77" s="119">
        <v>1094</v>
      </c>
      <c r="K77" s="119">
        <v>1470</v>
      </c>
    </row>
    <row r="78" spans="2:11" ht="14.45" customHeight="1">
      <c r="B78" s="430"/>
      <c r="C78" s="430" t="s">
        <v>22</v>
      </c>
      <c r="D78" s="143" t="s">
        <v>5</v>
      </c>
      <c r="E78" s="119">
        <v>3</v>
      </c>
      <c r="F78" s="119">
        <v>3</v>
      </c>
      <c r="G78" s="119">
        <v>6</v>
      </c>
      <c r="H78" s="119">
        <v>6</v>
      </c>
      <c r="I78" s="119">
        <v>3</v>
      </c>
      <c r="J78" s="119">
        <v>3</v>
      </c>
      <c r="K78" s="119">
        <v>3</v>
      </c>
    </row>
    <row r="79" spans="2:11">
      <c r="B79" s="430"/>
      <c r="C79" s="430"/>
      <c r="D79" s="143" t="s">
        <v>6</v>
      </c>
      <c r="E79" s="119">
        <v>536</v>
      </c>
      <c r="F79" s="119">
        <v>536</v>
      </c>
      <c r="G79" s="119">
        <v>536</v>
      </c>
      <c r="H79" s="119">
        <v>534</v>
      </c>
      <c r="I79" s="119">
        <v>463</v>
      </c>
      <c r="J79" s="119">
        <v>463</v>
      </c>
      <c r="K79" s="119">
        <v>458</v>
      </c>
    </row>
    <row r="80" spans="2:11">
      <c r="B80" s="430"/>
      <c r="C80" s="430" t="s">
        <v>259</v>
      </c>
      <c r="D80" s="143" t="s">
        <v>5</v>
      </c>
      <c r="E80" s="119">
        <v>11</v>
      </c>
      <c r="F80" s="119">
        <v>11</v>
      </c>
      <c r="G80" s="119">
        <v>11</v>
      </c>
      <c r="H80" s="119">
        <v>16</v>
      </c>
      <c r="I80" s="119">
        <v>15</v>
      </c>
      <c r="J80" s="119">
        <v>14</v>
      </c>
      <c r="K80" s="119">
        <v>10</v>
      </c>
    </row>
    <row r="81" spans="2:12">
      <c r="B81" s="430"/>
      <c r="C81" s="430"/>
      <c r="D81" s="143" t="s">
        <v>6</v>
      </c>
      <c r="E81" s="119">
        <v>1575</v>
      </c>
      <c r="F81" s="119">
        <v>1575</v>
      </c>
      <c r="G81" s="119">
        <v>957</v>
      </c>
      <c r="H81" s="119">
        <v>1127</v>
      </c>
      <c r="I81" s="119">
        <v>1005</v>
      </c>
      <c r="J81" s="119">
        <v>993</v>
      </c>
      <c r="K81" s="119">
        <v>845</v>
      </c>
    </row>
    <row r="82" spans="2:12" ht="13.9" customHeight="1">
      <c r="B82" s="430"/>
      <c r="C82" s="430" t="s">
        <v>205</v>
      </c>
      <c r="D82" s="143" t="s">
        <v>5</v>
      </c>
      <c r="E82" s="119">
        <v>0</v>
      </c>
      <c r="F82" s="119"/>
      <c r="G82" s="119">
        <v>12</v>
      </c>
      <c r="H82" s="119">
        <v>12</v>
      </c>
      <c r="I82" s="119">
        <v>22</v>
      </c>
      <c r="J82" s="119">
        <v>28</v>
      </c>
      <c r="K82" s="119">
        <v>34</v>
      </c>
    </row>
    <row r="83" spans="2:12">
      <c r="B83" s="430"/>
      <c r="C83" s="430"/>
      <c r="D83" s="143" t="s">
        <v>6</v>
      </c>
      <c r="E83" s="119">
        <v>0</v>
      </c>
      <c r="F83" s="119"/>
      <c r="G83" s="119">
        <v>578</v>
      </c>
      <c r="H83" s="119">
        <v>578</v>
      </c>
      <c r="I83" s="119">
        <v>842</v>
      </c>
      <c r="J83" s="119">
        <v>912</v>
      </c>
      <c r="K83" s="119">
        <v>1242</v>
      </c>
    </row>
    <row r="84" spans="2:12" ht="15">
      <c r="B84" s="430"/>
      <c r="C84" s="430" t="s">
        <v>12</v>
      </c>
      <c r="D84" s="144" t="s">
        <v>5</v>
      </c>
      <c r="E84" s="246">
        <f t="shared" ref="E84:J84" si="1">E70+E72+E74+E76+E78+E80+E82</f>
        <v>102</v>
      </c>
      <c r="F84" s="246">
        <f t="shared" si="1"/>
        <v>102</v>
      </c>
      <c r="G84" s="246">
        <f t="shared" si="1"/>
        <v>121</v>
      </c>
      <c r="H84" s="246">
        <f t="shared" si="1"/>
        <v>133</v>
      </c>
      <c r="I84" s="246">
        <f t="shared" si="1"/>
        <v>137</v>
      </c>
      <c r="J84" s="246">
        <f t="shared" si="1"/>
        <v>142</v>
      </c>
      <c r="K84" s="246">
        <v>132</v>
      </c>
    </row>
    <row r="85" spans="2:12" ht="15">
      <c r="B85" s="430"/>
      <c r="C85" s="430"/>
      <c r="D85" s="144" t="s">
        <v>6</v>
      </c>
      <c r="E85" s="246">
        <f t="shared" ref="E85:J85" si="2">E71+E73+E75+E77+E79+E81+E83</f>
        <v>27403</v>
      </c>
      <c r="F85" s="246">
        <f t="shared" si="2"/>
        <v>26867</v>
      </c>
      <c r="G85" s="246">
        <f t="shared" si="2"/>
        <v>22724</v>
      </c>
      <c r="H85" s="246">
        <f t="shared" si="2"/>
        <v>23258</v>
      </c>
      <c r="I85" s="246">
        <f t="shared" si="2"/>
        <v>23347</v>
      </c>
      <c r="J85" s="246">
        <f t="shared" si="2"/>
        <v>23410</v>
      </c>
      <c r="K85" s="246">
        <v>22857</v>
      </c>
    </row>
    <row r="86" spans="2:12" ht="15">
      <c r="B86" s="430" t="s">
        <v>257</v>
      </c>
      <c r="C86" s="430" t="s">
        <v>12</v>
      </c>
      <c r="D86" s="144" t="s">
        <v>5</v>
      </c>
      <c r="E86" s="120">
        <v>913</v>
      </c>
      <c r="F86" s="120">
        <v>849</v>
      </c>
      <c r="G86" s="120">
        <v>619</v>
      </c>
      <c r="H86" s="120">
        <v>640</v>
      </c>
      <c r="I86" s="120">
        <v>618</v>
      </c>
      <c r="J86" s="120">
        <v>646</v>
      </c>
      <c r="K86" s="120">
        <v>602</v>
      </c>
    </row>
    <row r="87" spans="2:12" ht="15">
      <c r="B87" s="430"/>
      <c r="C87" s="430"/>
      <c r="D87" s="144" t="s">
        <v>6</v>
      </c>
      <c r="E87" s="120">
        <v>6272</v>
      </c>
      <c r="F87" s="120">
        <v>5763</v>
      </c>
      <c r="G87" s="120">
        <v>3205</v>
      </c>
      <c r="H87" s="120">
        <v>3296</v>
      </c>
      <c r="I87" s="120">
        <v>3512</v>
      </c>
      <c r="J87" s="120">
        <v>4305</v>
      </c>
      <c r="K87" s="120">
        <v>3826</v>
      </c>
    </row>
    <row r="88" spans="2:12" ht="15">
      <c r="B88" s="430" t="s">
        <v>244</v>
      </c>
      <c r="C88" s="430" t="s">
        <v>12</v>
      </c>
      <c r="D88" s="144" t="s">
        <v>5</v>
      </c>
      <c r="E88" s="121">
        <v>103714.96799390593</v>
      </c>
      <c r="F88" s="121">
        <v>104402.67535418991</v>
      </c>
      <c r="G88" s="121">
        <v>104973.14515260262</v>
      </c>
      <c r="H88" s="121">
        <v>105928.77446507072</v>
      </c>
      <c r="I88" s="121">
        <v>107660</v>
      </c>
      <c r="J88" s="121">
        <v>109402.1600144111</v>
      </c>
      <c r="K88" s="121">
        <v>110319.59757857947</v>
      </c>
    </row>
    <row r="89" spans="2:12" ht="15">
      <c r="B89" s="427"/>
      <c r="C89" s="427"/>
      <c r="D89" s="145" t="s">
        <v>6</v>
      </c>
      <c r="E89" s="142">
        <f t="shared" ref="E89:I89" si="3">E88*5</f>
        <v>518574.83996952965</v>
      </c>
      <c r="F89" s="142">
        <f t="shared" si="3"/>
        <v>522013.37677094957</v>
      </c>
      <c r="G89" s="142">
        <f t="shared" si="3"/>
        <v>524865.72576301312</v>
      </c>
      <c r="H89" s="142">
        <f t="shared" si="3"/>
        <v>529643.87232535356</v>
      </c>
      <c r="I89" s="142">
        <f t="shared" si="3"/>
        <v>538300</v>
      </c>
      <c r="J89" s="142">
        <f>J88*5</f>
        <v>547010.80007205554</v>
      </c>
      <c r="K89" s="142">
        <v>551597.98789289733</v>
      </c>
    </row>
    <row r="90" spans="2:12" ht="15">
      <c r="B90" s="431" t="s">
        <v>23</v>
      </c>
      <c r="C90" s="431"/>
      <c r="D90" s="202" t="s">
        <v>5</v>
      </c>
      <c r="E90" s="289">
        <f t="shared" ref="E90:I91" si="4">E92+E88-(E68+E56)</f>
        <v>105453.96799390593</v>
      </c>
      <c r="F90" s="289">
        <f t="shared" si="4"/>
        <v>106080.67535418991</v>
      </c>
      <c r="G90" s="289">
        <f t="shared" si="4"/>
        <v>106446.14515260262</v>
      </c>
      <c r="H90" s="289">
        <f t="shared" si="4"/>
        <v>107439.77446507072</v>
      </c>
      <c r="I90" s="289">
        <f t="shared" si="4"/>
        <v>109136</v>
      </c>
      <c r="J90" s="289">
        <f>J92+J88-(J68+J56)</f>
        <v>110885.1600144111</v>
      </c>
      <c r="K90" s="289">
        <f>K92+K88-(K68+K56)</f>
        <v>111722.59757857947</v>
      </c>
    </row>
    <row r="91" spans="2:12" ht="15">
      <c r="B91" s="431"/>
      <c r="C91" s="431"/>
      <c r="D91" s="202" t="s">
        <v>6</v>
      </c>
      <c r="E91" s="289">
        <f>E93+E89-(E69+E57)</f>
        <v>725395.83996952965</v>
      </c>
      <c r="F91" s="289">
        <f t="shared" si="4"/>
        <v>728150.37677094957</v>
      </c>
      <c r="G91" s="289">
        <f t="shared" si="4"/>
        <v>725891.72576301312</v>
      </c>
      <c r="H91" s="289">
        <f t="shared" si="4"/>
        <v>729090.87232535356</v>
      </c>
      <c r="I91" s="289">
        <f t="shared" si="4"/>
        <v>735183</v>
      </c>
      <c r="J91" s="289">
        <f>J93+J89-(J69+J57)</f>
        <v>739320.80007205554</v>
      </c>
      <c r="K91" s="289">
        <f>K93+K89-(K69+K57)</f>
        <v>742784.98789289733</v>
      </c>
    </row>
    <row r="92" spans="2:12" ht="15">
      <c r="B92" s="431" t="s">
        <v>72</v>
      </c>
      <c r="C92" s="431"/>
      <c r="D92" s="202" t="s">
        <v>5</v>
      </c>
      <c r="E92" s="289">
        <f>E84+E68+E54+E40+E86+E56</f>
        <v>7676</v>
      </c>
      <c r="F92" s="289">
        <f t="shared" ref="F92:J92" si="5">F84+F68+F54+F40+F86+F56</f>
        <v>8131</v>
      </c>
      <c r="G92" s="289">
        <f t="shared" si="5"/>
        <v>7628</v>
      </c>
      <c r="H92" s="289">
        <f t="shared" si="5"/>
        <v>8938</v>
      </c>
      <c r="I92" s="289">
        <f t="shared" si="5"/>
        <v>10106</v>
      </c>
      <c r="J92" s="289">
        <f>J84+J68+J54+J40+J86+J56</f>
        <v>10646</v>
      </c>
      <c r="K92" s="289">
        <f>K84+K68+K54+K40+K86+K56</f>
        <v>10768</v>
      </c>
    </row>
    <row r="93" spans="2:12" ht="15">
      <c r="B93" s="431"/>
      <c r="C93" s="431"/>
      <c r="D93" s="202" t="s">
        <v>6</v>
      </c>
      <c r="E93" s="289">
        <f t="shared" ref="E93:I93" si="6">E85+E69+E55+E41+E87+E57</f>
        <v>233143</v>
      </c>
      <c r="F93" s="289">
        <f t="shared" si="6"/>
        <v>235284</v>
      </c>
      <c r="G93" s="289">
        <f t="shared" si="6"/>
        <v>228036</v>
      </c>
      <c r="H93" s="289">
        <f t="shared" si="6"/>
        <v>232549</v>
      </c>
      <c r="I93" s="289">
        <f t="shared" si="6"/>
        <v>235563</v>
      </c>
      <c r="J93" s="289">
        <f>J85+J69+J55+J41+J87+J57</f>
        <v>234626</v>
      </c>
      <c r="K93" s="289">
        <f>K85+K69+K55+K41+K87+K57</f>
        <v>235278</v>
      </c>
    </row>
    <row r="94" spans="2:12">
      <c r="E94" s="244"/>
      <c r="F94" s="244"/>
      <c r="G94" s="244"/>
      <c r="H94" s="244"/>
      <c r="I94" s="244"/>
      <c r="J94" s="244"/>
      <c r="K94" s="244"/>
    </row>
    <row r="95" spans="2:12">
      <c r="G95" s="24"/>
      <c r="H95" s="24"/>
      <c r="I95" s="24"/>
      <c r="J95" s="24"/>
      <c r="K95" s="24"/>
      <c r="L95" s="24"/>
    </row>
    <row r="96" spans="2:12">
      <c r="G96" s="24"/>
      <c r="H96" s="24"/>
      <c r="I96" s="24"/>
      <c r="J96" s="24"/>
      <c r="K96" s="24"/>
      <c r="L96" s="24"/>
    </row>
    <row r="97" spans="7:12">
      <c r="G97" s="24"/>
      <c r="H97" s="24"/>
      <c r="I97" s="24"/>
      <c r="J97" s="24"/>
      <c r="K97" s="24"/>
      <c r="L97" s="24"/>
    </row>
    <row r="98" spans="7:12">
      <c r="G98" s="24"/>
      <c r="H98" s="24"/>
      <c r="I98" s="24"/>
      <c r="J98" s="24"/>
      <c r="K98" s="24"/>
      <c r="L98" s="24"/>
    </row>
    <row r="99" spans="7:12">
      <c r="G99" s="24"/>
      <c r="H99" s="24"/>
      <c r="I99" s="24"/>
      <c r="J99" s="24"/>
      <c r="K99" s="24"/>
      <c r="L99" s="24"/>
    </row>
  </sheetData>
  <mergeCells count="42">
    <mergeCell ref="C62:C63"/>
    <mergeCell ref="C56:C57"/>
    <mergeCell ref="B2:K5"/>
    <mergeCell ref="B6:K6"/>
    <mergeCell ref="B28:B41"/>
    <mergeCell ref="C28:C29"/>
    <mergeCell ref="C30:C31"/>
    <mergeCell ref="C32:C33"/>
    <mergeCell ref="C34:C35"/>
    <mergeCell ref="C36:C37"/>
    <mergeCell ref="C38:C39"/>
    <mergeCell ref="C40:C41"/>
    <mergeCell ref="B92:C93"/>
    <mergeCell ref="B90:C91"/>
    <mergeCell ref="B70:B85"/>
    <mergeCell ref="C70:C71"/>
    <mergeCell ref="C72:C73"/>
    <mergeCell ref="C74:C75"/>
    <mergeCell ref="C78:C79"/>
    <mergeCell ref="C80:C81"/>
    <mergeCell ref="C82:C83"/>
    <mergeCell ref="C84:C85"/>
    <mergeCell ref="B86:B87"/>
    <mergeCell ref="C86:C87"/>
    <mergeCell ref="B88:B89"/>
    <mergeCell ref="C88:C89"/>
    <mergeCell ref="M11:O11"/>
    <mergeCell ref="B56:B69"/>
    <mergeCell ref="C76:C77"/>
    <mergeCell ref="B42:B55"/>
    <mergeCell ref="C64:C65"/>
    <mergeCell ref="C66:C67"/>
    <mergeCell ref="C68:C69"/>
    <mergeCell ref="C42:C43"/>
    <mergeCell ref="C44:C45"/>
    <mergeCell ref="C46:C47"/>
    <mergeCell ref="C48:C49"/>
    <mergeCell ref="C50:C51"/>
    <mergeCell ref="C52:C53"/>
    <mergeCell ref="C54:C55"/>
    <mergeCell ref="C58:C59"/>
    <mergeCell ref="C60:C61"/>
  </mergeCells>
  <pageMargins left="0.7" right="0.7" top="0.75" bottom="0.75" header="0.3" footer="0.3"/>
  <pageSetup paperSize="9" scale="38"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2CC66"/>
    <pageSetUpPr fitToPage="1"/>
  </sheetPr>
  <dimension ref="A2:N92"/>
  <sheetViews>
    <sheetView showGridLines="0" zoomScale="70" zoomScaleNormal="70" zoomScaleSheetLayoutView="90" workbookViewId="0">
      <selection activeCell="R31" sqref="R31"/>
    </sheetView>
  </sheetViews>
  <sheetFormatPr baseColWidth="10" defaultColWidth="11.5703125" defaultRowHeight="14.25"/>
  <cols>
    <col min="1" max="1" width="5.42578125" style="3" customWidth="1"/>
    <col min="2" max="2" width="24.7109375" style="3" customWidth="1"/>
    <col min="3" max="3" width="17.140625" style="3" customWidth="1"/>
    <col min="4" max="4" width="11.7109375" style="3" customWidth="1"/>
    <col min="5" max="7" width="11.5703125" style="3"/>
    <col min="8" max="8" width="12.7109375" style="3" bestFit="1" customWidth="1"/>
    <col min="9" max="9" width="14.85546875" style="3" customWidth="1"/>
    <col min="10" max="16384" width="11.5703125" style="3"/>
  </cols>
  <sheetData>
    <row r="2" spans="2:14" ht="13.9" customHeight="1">
      <c r="B2" s="451" t="s">
        <v>265</v>
      </c>
      <c r="C2" s="451"/>
      <c r="D2" s="451"/>
      <c r="E2" s="451"/>
      <c r="F2" s="451"/>
      <c r="G2" s="451"/>
      <c r="H2" s="451"/>
      <c r="I2" s="451"/>
      <c r="J2" s="451"/>
      <c r="K2" s="451"/>
      <c r="L2" s="451"/>
      <c r="M2" s="451"/>
      <c r="N2" s="19"/>
    </row>
    <row r="3" spans="2:14" ht="13.9" customHeight="1">
      <c r="B3" s="451"/>
      <c r="C3" s="451"/>
      <c r="D3" s="451"/>
      <c r="E3" s="451"/>
      <c r="F3" s="451"/>
      <c r="G3" s="451"/>
      <c r="H3" s="451"/>
      <c r="I3" s="451"/>
      <c r="J3" s="451"/>
      <c r="K3" s="451"/>
      <c r="L3" s="451"/>
      <c r="M3" s="451"/>
      <c r="N3" s="19"/>
    </row>
    <row r="4" spans="2:14" ht="14.45" customHeight="1">
      <c r="B4" s="451"/>
      <c r="C4" s="451"/>
      <c r="D4" s="451"/>
      <c r="E4" s="451"/>
      <c r="F4" s="451"/>
      <c r="G4" s="451"/>
      <c r="H4" s="451"/>
      <c r="I4" s="451"/>
      <c r="J4" s="451"/>
      <c r="K4" s="451"/>
      <c r="L4" s="451"/>
      <c r="M4" s="451"/>
      <c r="N4" s="19"/>
    </row>
    <row r="5" spans="2:14" ht="14.45" customHeight="1">
      <c r="B5" s="18"/>
      <c r="C5" s="18"/>
      <c r="D5" s="18"/>
      <c r="E5" s="18"/>
      <c r="F5" s="18"/>
      <c r="G5" s="18"/>
      <c r="H5" s="18"/>
      <c r="I5" s="18"/>
      <c r="J5" s="18"/>
      <c r="K5" s="18"/>
      <c r="L5" s="18"/>
      <c r="M5" s="18"/>
      <c r="N5" s="19"/>
    </row>
    <row r="6" spans="2:14" ht="14.45" customHeight="1">
      <c r="B6" s="442" t="s">
        <v>408</v>
      </c>
      <c r="C6" s="443"/>
      <c r="D6" s="443"/>
      <c r="E6" s="443"/>
      <c r="F6" s="443"/>
      <c r="G6" s="443"/>
      <c r="H6" s="443"/>
      <c r="I6" s="443"/>
      <c r="J6" s="443"/>
      <c r="K6" s="443"/>
      <c r="L6" s="443"/>
      <c r="M6" s="444"/>
      <c r="N6" s="19"/>
    </row>
    <row r="7" spans="2:14" ht="14.45" customHeight="1">
      <c r="B7" s="445"/>
      <c r="C7" s="446"/>
      <c r="D7" s="446"/>
      <c r="E7" s="446"/>
      <c r="F7" s="446"/>
      <c r="G7" s="446"/>
      <c r="H7" s="446"/>
      <c r="I7" s="446"/>
      <c r="J7" s="446"/>
      <c r="K7" s="446"/>
      <c r="L7" s="446"/>
      <c r="M7" s="447"/>
      <c r="N7" s="19"/>
    </row>
    <row r="8" spans="2:14" ht="36" customHeight="1">
      <c r="B8" s="448"/>
      <c r="C8" s="449"/>
      <c r="D8" s="449"/>
      <c r="E8" s="449"/>
      <c r="F8" s="449"/>
      <c r="G8" s="449"/>
      <c r="H8" s="449"/>
      <c r="I8" s="449"/>
      <c r="J8" s="449"/>
      <c r="K8" s="449"/>
      <c r="L8" s="449"/>
      <c r="M8" s="450"/>
      <c r="N8" s="19"/>
    </row>
    <row r="9" spans="2:14" ht="14.45" customHeight="1">
      <c r="B9" s="441"/>
      <c r="C9" s="441"/>
      <c r="D9" s="441"/>
      <c r="E9" s="441"/>
      <c r="F9" s="441"/>
      <c r="G9" s="441"/>
      <c r="H9" s="441"/>
      <c r="I9" s="441"/>
      <c r="J9" s="441"/>
      <c r="K9" s="441"/>
      <c r="L9" s="441"/>
      <c r="M9" s="441"/>
      <c r="N9" s="19"/>
    </row>
    <row r="10" spans="2:14" ht="15">
      <c r="B10" s="25"/>
      <c r="C10" s="19"/>
      <c r="D10" s="19"/>
      <c r="E10" s="19"/>
      <c r="F10" s="19"/>
      <c r="G10" s="19"/>
      <c r="H10" s="19"/>
      <c r="I10" s="19"/>
      <c r="J10" s="19"/>
      <c r="N10" s="19"/>
    </row>
    <row r="11" spans="2:14" ht="18">
      <c r="D11" s="76" t="s">
        <v>165</v>
      </c>
      <c r="E11" s="76"/>
      <c r="F11" s="76"/>
      <c r="G11" s="76"/>
    </row>
    <row r="12" spans="2:14" ht="18">
      <c r="B12" s="57" t="s">
        <v>148</v>
      </c>
      <c r="C12" s="58"/>
      <c r="D12" s="112">
        <f>C56</f>
        <v>10768</v>
      </c>
      <c r="E12" s="293"/>
      <c r="F12" s="292"/>
      <c r="G12" s="83"/>
    </row>
    <row r="13" spans="2:14" ht="18">
      <c r="B13" s="57" t="s">
        <v>149</v>
      </c>
      <c r="C13" s="58"/>
      <c r="D13" s="112">
        <f>C58</f>
        <v>110319.59757857947</v>
      </c>
      <c r="E13" s="293"/>
      <c r="F13" s="83"/>
      <c r="G13" s="83"/>
    </row>
    <row r="14" spans="2:14" ht="18">
      <c r="B14" s="57"/>
      <c r="C14" s="58"/>
      <c r="D14" s="82"/>
      <c r="E14" s="293"/>
      <c r="F14" s="83"/>
      <c r="G14" s="83"/>
    </row>
    <row r="15" spans="2:14" ht="15.75" customHeight="1">
      <c r="B15" s="57" t="s">
        <v>246</v>
      </c>
      <c r="C15" s="58"/>
      <c r="D15" s="112">
        <f>E60</f>
        <v>742784.98789289733</v>
      </c>
      <c r="E15" s="293"/>
      <c r="F15" s="83"/>
      <c r="G15" s="83"/>
    </row>
    <row r="16" spans="2:14" ht="15.75" customHeight="1">
      <c r="B16" s="57" t="s">
        <v>247</v>
      </c>
      <c r="C16" s="58"/>
      <c r="D16" s="291">
        <f>E56</f>
        <v>235278</v>
      </c>
      <c r="E16" s="293"/>
      <c r="F16" s="83"/>
      <c r="G16" s="83"/>
    </row>
    <row r="17" spans="1:14" ht="18">
      <c r="B17" s="57" t="s">
        <v>146</v>
      </c>
      <c r="C17" s="58"/>
      <c r="D17" s="84">
        <f>F58</f>
        <v>0.68324884881232295</v>
      </c>
      <c r="E17" s="83"/>
      <c r="F17" s="83"/>
      <c r="G17" s="83"/>
    </row>
    <row r="18" spans="1:14" ht="13.9" customHeight="1">
      <c r="D18" s="82"/>
      <c r="E18" s="83"/>
      <c r="F18" s="83"/>
      <c r="G18" s="83"/>
    </row>
    <row r="19" spans="1:14" ht="13.9" customHeight="1">
      <c r="D19" s="59"/>
      <c r="E19" s="59"/>
      <c r="F19" s="59"/>
      <c r="G19" s="107"/>
      <c r="H19" s="60"/>
      <c r="I19" s="60"/>
      <c r="J19" s="60"/>
      <c r="K19" s="60"/>
      <c r="L19" s="54"/>
      <c r="M19" s="54"/>
      <c r="N19" s="54"/>
    </row>
    <row r="20" spans="1:14" ht="15">
      <c r="B20" s="29"/>
      <c r="C20" s="29"/>
      <c r="D20" s="29"/>
      <c r="E20" s="19"/>
      <c r="F20" s="19"/>
      <c r="G20" s="19"/>
      <c r="H20" s="73"/>
      <c r="I20" s="19"/>
      <c r="J20" s="19"/>
    </row>
    <row r="21" spans="1:14" ht="18">
      <c r="B21" s="452" t="s">
        <v>267</v>
      </c>
      <c r="C21" s="452"/>
      <c r="D21" s="452"/>
      <c r="E21" s="452"/>
      <c r="F21" s="452"/>
      <c r="G21" s="452"/>
      <c r="H21" s="452"/>
      <c r="I21" s="452"/>
      <c r="J21" s="452"/>
      <c r="K21" s="452"/>
      <c r="L21" s="452"/>
      <c r="M21" s="452"/>
    </row>
    <row r="22" spans="1:14" ht="15">
      <c r="B22" s="19"/>
      <c r="C22" s="19"/>
      <c r="D22" s="19"/>
      <c r="E22" s="19"/>
      <c r="F22" s="19"/>
      <c r="G22" s="19"/>
      <c r="H22" s="19"/>
      <c r="I22" s="19"/>
      <c r="J22" s="19"/>
    </row>
    <row r="23" spans="1:14" ht="24" customHeight="1">
      <c r="C23" s="434" t="s">
        <v>144</v>
      </c>
      <c r="D23" s="434"/>
      <c r="E23" s="434"/>
      <c r="F23" s="434" t="s">
        <v>145</v>
      </c>
      <c r="G23" s="434"/>
      <c r="H23" s="434"/>
      <c r="J23" s="135"/>
      <c r="K23" s="136"/>
      <c r="L23" s="54"/>
      <c r="M23" s="54"/>
    </row>
    <row r="24" spans="1:14" s="4" customFormat="1" ht="28.5">
      <c r="B24" s="3"/>
      <c r="C24" s="208">
        <v>2016</v>
      </c>
      <c r="D24" s="208">
        <v>2022</v>
      </c>
      <c r="E24" s="208" t="s">
        <v>398</v>
      </c>
      <c r="F24" s="208">
        <v>2016</v>
      </c>
      <c r="G24" s="208">
        <v>2022</v>
      </c>
      <c r="H24" s="208" t="s">
        <v>398</v>
      </c>
      <c r="J24" s="137"/>
      <c r="K24" s="138"/>
      <c r="L24" s="54"/>
      <c r="M24" s="102"/>
    </row>
    <row r="25" spans="1:14">
      <c r="B25" s="208" t="s">
        <v>87</v>
      </c>
      <c r="C25" s="164">
        <f>'Offre d''hébergements'!E40</f>
        <v>383</v>
      </c>
      <c r="D25" s="164">
        <f>'Offre d''hébergements'!K40</f>
        <v>351</v>
      </c>
      <c r="E25" s="114">
        <f>(D25-C25)/C25</f>
        <v>-8.3550913838120106E-2</v>
      </c>
      <c r="F25" s="113">
        <f>'Offre d''hébergements'!E41</f>
        <v>151395</v>
      </c>
      <c r="G25" s="113">
        <f>'Offre d''hébergements'!K41</f>
        <v>143193</v>
      </c>
      <c r="H25" s="114">
        <f t="shared" ref="H25:H30" si="0">(G25-F25)/F25</f>
        <v>-5.4176161696225106E-2</v>
      </c>
      <c r="J25" s="136"/>
      <c r="K25" s="136"/>
      <c r="L25" s="54"/>
      <c r="M25" s="54"/>
    </row>
    <row r="26" spans="1:14">
      <c r="B26" s="208" t="s">
        <v>67</v>
      </c>
      <c r="C26" s="126">
        <f>'Offre d''hébergements'!E54</f>
        <v>341</v>
      </c>
      <c r="D26" s="126">
        <f>'Offre d''hébergements'!K54</f>
        <v>318</v>
      </c>
      <c r="E26" s="89">
        <f t="shared" ref="E26:E30" si="1">(D26-C26)/C26</f>
        <v>-6.7448680351906154E-2</v>
      </c>
      <c r="F26" s="88">
        <f>'Offre d''hébergements'!E55</f>
        <v>21751</v>
      </c>
      <c r="G26" s="88">
        <f>'Offre d''hébergements'!K55</f>
        <v>21311</v>
      </c>
      <c r="H26" s="89">
        <f t="shared" si="0"/>
        <v>-2.0228954990575147E-2</v>
      </c>
      <c r="J26" s="136"/>
      <c r="K26" s="136"/>
      <c r="M26" s="54"/>
    </row>
    <row r="27" spans="1:14">
      <c r="B27" s="208" t="s">
        <v>326</v>
      </c>
      <c r="C27" s="126">
        <f>'Offre d''hébergements'!E68</f>
        <v>5937</v>
      </c>
      <c r="D27" s="126">
        <f>'Offre d''hébergements'!K68</f>
        <v>8732</v>
      </c>
      <c r="E27" s="89">
        <f t="shared" si="1"/>
        <v>0.47077648644096343</v>
      </c>
      <c r="F27" s="88">
        <f>'Offre d''hébergements'!E69</f>
        <v>26322</v>
      </c>
      <c r="G27" s="88">
        <f>'Offre d''hébergements'!K69</f>
        <v>40907</v>
      </c>
      <c r="H27" s="89">
        <f t="shared" si="0"/>
        <v>0.55409923258111082</v>
      </c>
      <c r="J27" s="136"/>
      <c r="K27" s="136"/>
      <c r="L27" s="54"/>
      <c r="M27" s="54"/>
    </row>
    <row r="28" spans="1:14">
      <c r="B28" s="208" t="s">
        <v>327</v>
      </c>
      <c r="C28" s="127">
        <f>'Offre d''hébergements'!E86</f>
        <v>913</v>
      </c>
      <c r="D28" s="127">
        <f>'Offre d''hébergements'!K86</f>
        <v>602</v>
      </c>
      <c r="E28" s="89">
        <f t="shared" si="1"/>
        <v>-0.34063526834611174</v>
      </c>
      <c r="F28" s="88">
        <f>'Offre d''hébergements'!E87</f>
        <v>6272</v>
      </c>
      <c r="G28" s="88">
        <f>'Offre d''hébergements'!K87</f>
        <v>3826</v>
      </c>
      <c r="H28" s="89">
        <f t="shared" si="0"/>
        <v>-0.38998724489795916</v>
      </c>
      <c r="J28" s="136"/>
      <c r="K28" s="136"/>
      <c r="L28" s="54"/>
      <c r="M28" s="54"/>
    </row>
    <row r="29" spans="1:14">
      <c r="B29" s="208" t="s">
        <v>70</v>
      </c>
      <c r="C29" s="88">
        <f>'Offre d''hébergements'!E84</f>
        <v>102</v>
      </c>
      <c r="D29" s="88">
        <f>'Offre d''hébergements'!K84</f>
        <v>132</v>
      </c>
      <c r="E29" s="89">
        <f t="shared" si="1"/>
        <v>0.29411764705882354</v>
      </c>
      <c r="F29" s="88">
        <f>'Offre d''hébergements'!E85</f>
        <v>27403</v>
      </c>
      <c r="G29" s="88">
        <f>'Offre d''hébergements'!K85</f>
        <v>22857</v>
      </c>
      <c r="H29" s="89">
        <f t="shared" si="0"/>
        <v>-0.16589424515563989</v>
      </c>
      <c r="L29" s="5"/>
      <c r="M29" s="6"/>
    </row>
    <row r="30" spans="1:14" ht="28.5">
      <c r="B30" s="208" t="s">
        <v>328</v>
      </c>
      <c r="C30" s="128">
        <f>SUM(C25:C29)</f>
        <v>7676</v>
      </c>
      <c r="D30" s="128">
        <f>SUM(D25:D29)</f>
        <v>10135</v>
      </c>
      <c r="E30" s="96">
        <f t="shared" si="1"/>
        <v>0.32034914017717564</v>
      </c>
      <c r="F30" s="91">
        <f>SUM(F25:F29)</f>
        <v>233143</v>
      </c>
      <c r="G30" s="91">
        <f>SUM(G25:G29)</f>
        <v>232094</v>
      </c>
      <c r="H30" s="96">
        <f t="shared" si="0"/>
        <v>-4.4993844979261651E-3</v>
      </c>
    </row>
    <row r="31" spans="1:14">
      <c r="A31" s="30"/>
      <c r="B31" s="30"/>
      <c r="C31" s="30"/>
      <c r="D31" s="30"/>
      <c r="E31" s="8"/>
      <c r="F31" s="30"/>
      <c r="G31" s="25"/>
    </row>
    <row r="32" spans="1:14">
      <c r="A32" s="30"/>
      <c r="B32" s="30"/>
      <c r="C32" s="30"/>
      <c r="D32" s="30"/>
      <c r="E32" s="8"/>
      <c r="F32" s="30"/>
      <c r="G32" s="30"/>
      <c r="H32" s="8"/>
    </row>
    <row r="33" spans="1:14">
      <c r="A33" s="30"/>
      <c r="B33" s="30"/>
      <c r="C33" s="30"/>
      <c r="D33" s="30"/>
      <c r="E33" s="8"/>
      <c r="F33" s="30"/>
      <c r="G33" s="30"/>
      <c r="H33" s="8"/>
    </row>
    <row r="34" spans="1:14">
      <c r="A34" s="30"/>
      <c r="B34" s="30"/>
      <c r="C34" s="30"/>
      <c r="D34" s="30"/>
      <c r="E34" s="8"/>
      <c r="F34" s="30"/>
      <c r="G34" s="30"/>
      <c r="H34" s="8"/>
    </row>
    <row r="35" spans="1:14">
      <c r="A35" s="30"/>
      <c r="B35" s="30"/>
      <c r="C35" s="30"/>
      <c r="D35" s="30"/>
      <c r="E35" s="8"/>
      <c r="F35" s="30"/>
      <c r="G35" s="30"/>
      <c r="H35" s="8"/>
    </row>
    <row r="36" spans="1:14">
      <c r="A36" s="30"/>
      <c r="B36" s="30"/>
      <c r="C36" s="30"/>
      <c r="D36" s="30"/>
      <c r="E36" s="8"/>
      <c r="F36" s="30"/>
      <c r="G36" s="30"/>
      <c r="H36" s="8"/>
    </row>
    <row r="37" spans="1:14">
      <c r="A37" s="30"/>
      <c r="B37" s="30"/>
      <c r="C37" s="30"/>
      <c r="D37" s="30"/>
      <c r="E37" s="8"/>
      <c r="F37" s="30"/>
      <c r="G37" s="30"/>
      <c r="H37" s="8"/>
    </row>
    <row r="38" spans="1:14">
      <c r="A38" s="30"/>
      <c r="B38" s="30"/>
      <c r="C38" s="30"/>
      <c r="D38" s="30"/>
      <c r="E38" s="8"/>
      <c r="F38" s="30"/>
      <c r="G38" s="30"/>
      <c r="H38" s="8"/>
    </row>
    <row r="39" spans="1:14">
      <c r="A39" s="30"/>
      <c r="B39" s="30"/>
      <c r="C39" s="30"/>
      <c r="D39" s="30"/>
      <c r="E39" s="8"/>
      <c r="F39" s="30"/>
      <c r="G39" s="30"/>
      <c r="H39" s="8"/>
    </row>
    <row r="40" spans="1:14">
      <c r="A40" s="30"/>
      <c r="B40" s="30"/>
      <c r="C40" s="30"/>
      <c r="D40" s="30"/>
      <c r="E40" s="8"/>
      <c r="F40" s="30"/>
      <c r="G40" s="30"/>
      <c r="H40" s="8"/>
    </row>
    <row r="41" spans="1:14">
      <c r="A41" s="30"/>
      <c r="B41" s="30"/>
      <c r="C41" s="30"/>
      <c r="D41" s="30"/>
      <c r="E41" s="8"/>
      <c r="F41" s="30"/>
      <c r="G41" s="30"/>
      <c r="H41" s="8"/>
    </row>
    <row r="42" spans="1:14">
      <c r="A42" s="30"/>
      <c r="B42" s="30"/>
      <c r="C42" s="30"/>
      <c r="D42" s="30"/>
      <c r="E42" s="8"/>
      <c r="F42" s="30"/>
      <c r="G42" s="30"/>
      <c r="H42" s="8"/>
    </row>
    <row r="43" spans="1:14">
      <c r="A43" s="30"/>
      <c r="B43" s="30"/>
      <c r="C43" s="30"/>
      <c r="D43" s="30"/>
      <c r="E43" s="8"/>
      <c r="F43" s="30"/>
      <c r="G43" s="30"/>
      <c r="H43" s="8"/>
    </row>
    <row r="44" spans="1:14">
      <c r="A44" s="30"/>
      <c r="B44" s="30"/>
      <c r="C44" s="30"/>
      <c r="D44" s="30"/>
      <c r="E44" s="8"/>
      <c r="F44" s="30"/>
      <c r="G44" s="30"/>
      <c r="H44" s="8"/>
    </row>
    <row r="45" spans="1:14">
      <c r="A45" s="30"/>
      <c r="B45" s="30"/>
      <c r="C45" s="30"/>
      <c r="D45" s="30"/>
      <c r="E45" s="8"/>
      <c r="F45" s="30"/>
      <c r="G45" s="30"/>
      <c r="H45" s="8"/>
    </row>
    <row r="46" spans="1:14" ht="27" customHeight="1">
      <c r="B46" s="435" t="s">
        <v>190</v>
      </c>
      <c r="C46" s="435"/>
      <c r="D46" s="435"/>
      <c r="E46" s="435"/>
      <c r="F46" s="435"/>
      <c r="G46" s="435"/>
      <c r="H46" s="435"/>
      <c r="I46" s="435"/>
      <c r="J46" s="435"/>
      <c r="K46" s="435"/>
      <c r="L46" s="435"/>
      <c r="M46" s="435"/>
      <c r="N46" s="435"/>
    </row>
    <row r="47" spans="1:14" ht="15">
      <c r="B47" s="19"/>
      <c r="C47" s="19"/>
      <c r="D47" s="19"/>
      <c r="E47" s="19"/>
      <c r="F47" s="19"/>
      <c r="G47" s="19"/>
      <c r="H47" s="19"/>
      <c r="I47" s="19"/>
      <c r="J47" s="19"/>
    </row>
    <row r="48" spans="1:14" ht="14.45" customHeight="1">
      <c r="C48" s="437" t="s">
        <v>166</v>
      </c>
      <c r="D48" s="438"/>
      <c r="E48" s="438"/>
      <c r="F48" s="438"/>
    </row>
    <row r="49" spans="2:14">
      <c r="B49" s="221"/>
      <c r="C49" s="439" t="s">
        <v>144</v>
      </c>
      <c r="D49" s="440"/>
      <c r="E49" s="453" t="s">
        <v>145</v>
      </c>
      <c r="F49" s="440"/>
    </row>
    <row r="50" spans="2:14">
      <c r="B50" s="221"/>
      <c r="C50" s="163">
        <v>2022</v>
      </c>
      <c r="D50" s="117" t="s">
        <v>53</v>
      </c>
      <c r="E50" s="162">
        <v>2022</v>
      </c>
      <c r="F50" s="140" t="s">
        <v>53</v>
      </c>
    </row>
    <row r="51" spans="2:14">
      <c r="B51" s="208" t="s">
        <v>87</v>
      </c>
      <c r="C51" s="154">
        <f>+D25</f>
        <v>351</v>
      </c>
      <c r="D51" s="92">
        <f>C51/$C$60</f>
        <v>3.1417099817530299E-3</v>
      </c>
      <c r="E51" s="88">
        <f>+G25</f>
        <v>143193</v>
      </c>
      <c r="F51" s="146">
        <f>E51/E$60</f>
        <v>0.19277853259555522</v>
      </c>
    </row>
    <row r="52" spans="2:14">
      <c r="B52" s="241" t="s">
        <v>88</v>
      </c>
      <c r="C52" s="88">
        <f>+D27+'Offre d''hébergements'!K56</f>
        <v>9365</v>
      </c>
      <c r="D52" s="92">
        <f t="shared" ref="D52:D55" si="2">C52/$C$60</f>
        <v>8.3823686550191234E-2</v>
      </c>
      <c r="E52" s="88">
        <f>+G27+'Offre d''hébergements'!K57</f>
        <v>44091</v>
      </c>
      <c r="F52" s="146">
        <f t="shared" ref="F52:F55" si="3">E52/E$60</f>
        <v>5.9359034873706293E-2</v>
      </c>
    </row>
    <row r="53" spans="2:14">
      <c r="B53" s="125" t="s">
        <v>67</v>
      </c>
      <c r="C53" s="88">
        <f>+D26</f>
        <v>318</v>
      </c>
      <c r="D53" s="92">
        <f t="shared" si="2"/>
        <v>2.8463355390241124E-3</v>
      </c>
      <c r="E53" s="88">
        <f>+G26</f>
        <v>21311</v>
      </c>
      <c r="F53" s="146">
        <f t="shared" si="3"/>
        <v>2.8690671388572606E-2</v>
      </c>
    </row>
    <row r="54" spans="2:14">
      <c r="B54" s="125" t="s">
        <v>70</v>
      </c>
      <c r="C54" s="88">
        <f>+D29</f>
        <v>132</v>
      </c>
      <c r="D54" s="92">
        <f t="shared" si="2"/>
        <v>1.1814977709156693E-3</v>
      </c>
      <c r="E54" s="88">
        <f>+G29</f>
        <v>22857</v>
      </c>
      <c r="F54" s="146">
        <f t="shared" si="3"/>
        <v>3.0772027400338044E-2</v>
      </c>
    </row>
    <row r="55" spans="2:14">
      <c r="B55" s="125" t="s">
        <v>89</v>
      </c>
      <c r="C55" s="88">
        <f>+D28</f>
        <v>602</v>
      </c>
      <c r="D55" s="92">
        <f t="shared" si="2"/>
        <v>5.388345894630552E-3</v>
      </c>
      <c r="E55" s="88">
        <f>+G28</f>
        <v>3826</v>
      </c>
      <c r="F55" s="146">
        <f t="shared" si="3"/>
        <v>5.1508849295048937E-3</v>
      </c>
    </row>
    <row r="56" spans="2:14" ht="28.5">
      <c r="B56" s="129" t="s">
        <v>90</v>
      </c>
      <c r="C56" s="132">
        <f>+SUM(C51:C55)</f>
        <v>10768</v>
      </c>
      <c r="D56" s="133">
        <f>C56/$C$60</f>
        <v>9.6381575736514596E-2</v>
      </c>
      <c r="E56" s="132">
        <f>+SUM(E51:E55)</f>
        <v>235278</v>
      </c>
      <c r="F56" s="167">
        <f>E56/E$60</f>
        <v>0.31675115118767705</v>
      </c>
    </row>
    <row r="57" spans="2:14" ht="4.1500000000000004" customHeight="1">
      <c r="B57" s="222"/>
      <c r="C57" s="223"/>
      <c r="D57" s="223"/>
      <c r="E57" s="223"/>
      <c r="F57" s="223"/>
    </row>
    <row r="58" spans="2:14">
      <c r="B58" s="130" t="s">
        <v>91</v>
      </c>
      <c r="C58" s="88">
        <f>+'Offre d''hébergements'!K88</f>
        <v>110319.59757857947</v>
      </c>
      <c r="D58" s="89">
        <f>(C58-C52)/$C$60</f>
        <v>0.90361842426348538</v>
      </c>
      <c r="E58" s="88">
        <f>+C58*5</f>
        <v>551597.98789289733</v>
      </c>
      <c r="F58" s="89">
        <f>(E58-E52)/$E$60</f>
        <v>0.68324884881232295</v>
      </c>
    </row>
    <row r="59" spans="2:14" ht="4.9000000000000004" customHeight="1">
      <c r="B59" s="55"/>
      <c r="C59" s="134"/>
      <c r="D59" s="134"/>
      <c r="E59" s="134"/>
      <c r="F59" s="134"/>
    </row>
    <row r="60" spans="2:14" ht="15">
      <c r="B60" s="131" t="s">
        <v>100</v>
      </c>
      <c r="C60" s="132">
        <f>SUM(C58+C56)-C52</f>
        <v>111722.59757857947</v>
      </c>
      <c r="D60" s="133">
        <f>C60/C$60</f>
        <v>1</v>
      </c>
      <c r="E60" s="132">
        <f>SUM(E58+E56)-E52</f>
        <v>742784.98789289733</v>
      </c>
      <c r="F60" s="167">
        <f>E60/E$60</f>
        <v>1</v>
      </c>
    </row>
    <row r="61" spans="2:14" ht="15">
      <c r="B61" s="61"/>
      <c r="C61" s="19"/>
      <c r="D61" s="19"/>
      <c r="E61" s="19"/>
      <c r="F61" s="19"/>
      <c r="G61" s="19"/>
      <c r="H61" s="19"/>
      <c r="I61" s="19"/>
      <c r="J61" s="19"/>
    </row>
    <row r="62" spans="2:14" ht="18">
      <c r="B62" s="435" t="s">
        <v>143</v>
      </c>
      <c r="C62" s="435"/>
      <c r="D62" s="435"/>
      <c r="E62" s="435"/>
      <c r="F62" s="435"/>
      <c r="G62" s="435"/>
      <c r="H62" s="435"/>
      <c r="I62" s="435"/>
      <c r="J62" s="435"/>
      <c r="K62" s="435"/>
      <c r="L62" s="435"/>
      <c r="M62" s="435"/>
      <c r="N62" s="435"/>
    </row>
    <row r="63" spans="2:14" ht="15">
      <c r="B63" s="19"/>
      <c r="C63" s="19"/>
      <c r="D63" s="19"/>
      <c r="E63" s="19"/>
      <c r="F63" s="19"/>
      <c r="G63" s="19"/>
      <c r="H63" s="19"/>
      <c r="I63" s="19"/>
      <c r="J63" s="19"/>
    </row>
    <row r="64" spans="2:14">
      <c r="D64" s="208" t="s">
        <v>60</v>
      </c>
      <c r="E64" s="208" t="s">
        <v>62</v>
      </c>
      <c r="F64" s="208" t="s">
        <v>68</v>
      </c>
      <c r="G64" s="7"/>
      <c r="H64" s="108"/>
    </row>
    <row r="65" spans="2:14" s="4" customFormat="1">
      <c r="B65" s="434" t="s">
        <v>4</v>
      </c>
      <c r="C65" s="208" t="s">
        <v>71</v>
      </c>
      <c r="D65" s="155">
        <v>7146</v>
      </c>
      <c r="E65" s="113">
        <v>2669</v>
      </c>
      <c r="F65" s="113">
        <v>2709</v>
      </c>
      <c r="G65" s="109"/>
      <c r="N65" s="110"/>
    </row>
    <row r="66" spans="2:14" s="4" customFormat="1">
      <c r="B66" s="434"/>
      <c r="C66" s="208" t="s">
        <v>398</v>
      </c>
      <c r="D66" s="150">
        <v>-0.44720352750058018</v>
      </c>
      <c r="E66" s="89">
        <v>0.60396634615384615</v>
      </c>
      <c r="F66" s="88" t="e">
        <v>#DIV/0!</v>
      </c>
      <c r="G66" s="109"/>
      <c r="I66" s="436"/>
      <c r="J66" s="436"/>
      <c r="K66" s="436"/>
      <c r="L66" s="436"/>
      <c r="M66" s="436"/>
      <c r="N66" s="110"/>
    </row>
    <row r="67" spans="2:14" s="4" customFormat="1">
      <c r="B67" s="434" t="s">
        <v>15</v>
      </c>
      <c r="C67" s="208" t="s">
        <v>71</v>
      </c>
      <c r="D67" s="154">
        <v>4761</v>
      </c>
      <c r="E67" s="88">
        <v>1084</v>
      </c>
      <c r="F67" s="88">
        <v>3957</v>
      </c>
      <c r="G67" s="109"/>
      <c r="H67" s="109"/>
      <c r="J67" s="436"/>
      <c r="K67" s="436"/>
      <c r="L67" s="436"/>
      <c r="N67" s="110"/>
    </row>
    <row r="68" spans="2:14" s="4" customFormat="1">
      <c r="B68" s="434"/>
      <c r="C68" s="208" t="s">
        <v>398</v>
      </c>
      <c r="D68" s="150">
        <v>-0.31268947596362062</v>
      </c>
      <c r="E68" s="89">
        <v>-0.22460658082975679</v>
      </c>
      <c r="F68" s="89">
        <v>1.7270847691247415</v>
      </c>
      <c r="G68" s="109"/>
      <c r="H68" s="109"/>
      <c r="N68" s="110"/>
    </row>
    <row r="69" spans="2:14" s="4" customFormat="1">
      <c r="B69" s="434" t="s">
        <v>16</v>
      </c>
      <c r="C69" s="208" t="s">
        <v>71</v>
      </c>
      <c r="D69" s="154">
        <v>21810</v>
      </c>
      <c r="E69" s="88">
        <v>6068</v>
      </c>
      <c r="F69" s="88">
        <v>15038</v>
      </c>
      <c r="G69" s="109"/>
      <c r="H69" s="109"/>
    </row>
    <row r="70" spans="2:14" s="4" customFormat="1">
      <c r="B70" s="434"/>
      <c r="C70" s="208" t="s">
        <v>398</v>
      </c>
      <c r="D70" s="150">
        <v>-9.7230845647584746E-2</v>
      </c>
      <c r="E70" s="89">
        <v>-4.5611827618748033E-2</v>
      </c>
      <c r="F70" s="89">
        <v>0.72296058661778184</v>
      </c>
      <c r="G70" s="109"/>
      <c r="H70" s="109"/>
    </row>
    <row r="71" spans="2:14" s="4" customFormat="1">
      <c r="B71" s="434" t="s">
        <v>17</v>
      </c>
      <c r="C71" s="208" t="s">
        <v>71</v>
      </c>
      <c r="D71" s="154">
        <v>41418</v>
      </c>
      <c r="E71" s="88">
        <v>8631</v>
      </c>
      <c r="F71" s="88">
        <v>20421</v>
      </c>
      <c r="G71" s="109"/>
      <c r="H71" s="109"/>
    </row>
    <row r="72" spans="2:14" s="4" customFormat="1">
      <c r="B72" s="434"/>
      <c r="C72" s="208" t="s">
        <v>398</v>
      </c>
      <c r="D72" s="150">
        <v>2.3045572434234902E-2</v>
      </c>
      <c r="E72" s="89">
        <v>0.42519815059445176</v>
      </c>
      <c r="F72" s="89">
        <v>1.0220813941974454</v>
      </c>
      <c r="G72" s="109"/>
      <c r="H72" s="109"/>
    </row>
    <row r="73" spans="2:14" s="4" customFormat="1">
      <c r="B73" s="434" t="s">
        <v>18</v>
      </c>
      <c r="C73" s="208" t="s">
        <v>71</v>
      </c>
      <c r="D73" s="154">
        <v>50505</v>
      </c>
      <c r="E73" s="88">
        <v>3004</v>
      </c>
      <c r="F73" s="88">
        <v>5565</v>
      </c>
      <c r="G73" s="109"/>
      <c r="H73" s="109"/>
    </row>
    <row r="74" spans="2:14" s="4" customFormat="1">
      <c r="B74" s="434"/>
      <c r="C74" s="208" t="s">
        <v>398</v>
      </c>
      <c r="D74" s="150">
        <v>-3.5627338044059141E-4</v>
      </c>
      <c r="E74" s="89">
        <v>0.46894865525672369</v>
      </c>
      <c r="F74" s="89">
        <v>1.1200000000000001</v>
      </c>
      <c r="G74" s="109"/>
      <c r="H74" s="109"/>
      <c r="J74" s="111"/>
    </row>
    <row r="75" spans="2:14" s="4" customFormat="1">
      <c r="B75" s="434" t="s">
        <v>19</v>
      </c>
      <c r="C75" s="208" t="s">
        <v>71</v>
      </c>
      <c r="D75" s="154">
        <v>16899</v>
      </c>
      <c r="E75" s="88">
        <v>600</v>
      </c>
      <c r="F75" s="88">
        <v>488</v>
      </c>
      <c r="H75" s="109"/>
    </row>
    <row r="76" spans="2:14" s="4" customFormat="1">
      <c r="B76" s="434"/>
      <c r="C76" s="208" t="s">
        <v>398</v>
      </c>
      <c r="D76" s="150">
        <v>0.60484330484330484</v>
      </c>
      <c r="E76" s="89">
        <v>1.6431718061674008</v>
      </c>
      <c r="F76" s="89">
        <v>3.2434782608695651</v>
      </c>
    </row>
    <row r="81" spans="2:2" ht="15" customHeight="1"/>
    <row r="92" spans="2:2">
      <c r="B92" s="52" t="s">
        <v>256</v>
      </c>
    </row>
  </sheetData>
  <mergeCells count="19">
    <mergeCell ref="B9:M9"/>
    <mergeCell ref="B6:M8"/>
    <mergeCell ref="B2:M4"/>
    <mergeCell ref="B21:M21"/>
    <mergeCell ref="E49:F49"/>
    <mergeCell ref="B46:N46"/>
    <mergeCell ref="B75:B76"/>
    <mergeCell ref="C23:E23"/>
    <mergeCell ref="F23:H23"/>
    <mergeCell ref="B73:B74"/>
    <mergeCell ref="B65:B66"/>
    <mergeCell ref="B67:B68"/>
    <mergeCell ref="B69:B70"/>
    <mergeCell ref="B71:B72"/>
    <mergeCell ref="B62:N62"/>
    <mergeCell ref="I66:M66"/>
    <mergeCell ref="J67:L67"/>
    <mergeCell ref="C48:F48"/>
    <mergeCell ref="C49:D49"/>
  </mergeCells>
  <pageMargins left="0.7" right="0.7" top="0.75" bottom="0.75" header="0.3" footer="0.3"/>
  <pageSetup paperSize="9" scale="45"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CC66"/>
    <pageSetUpPr fitToPage="1"/>
  </sheetPr>
  <dimension ref="B1:Q52"/>
  <sheetViews>
    <sheetView showGridLines="0" zoomScale="80" zoomScaleNormal="80" zoomScaleSheetLayoutView="91" workbookViewId="0">
      <selection activeCell="B2" sqref="B2:L4"/>
    </sheetView>
  </sheetViews>
  <sheetFormatPr baseColWidth="10" defaultColWidth="11.42578125" defaultRowHeight="14.25"/>
  <cols>
    <col min="1" max="1" width="11.42578125" style="3"/>
    <col min="2" max="2" width="19.5703125" style="3" customWidth="1"/>
    <col min="3" max="3" width="32.5703125" style="3" customWidth="1"/>
    <col min="4" max="4" width="23.85546875" style="3" bestFit="1" customWidth="1"/>
    <col min="5" max="5" width="26.140625" style="3" customWidth="1"/>
    <col min="6" max="6" width="10.7109375" style="3" customWidth="1"/>
    <col min="7" max="7" width="11.42578125" style="3"/>
    <col min="8" max="8" width="11.5703125" style="3"/>
    <col min="9" max="9" width="11.42578125" style="3"/>
    <col min="10" max="10" width="13.28515625" style="3" customWidth="1"/>
    <col min="11" max="11" width="16.42578125" style="3" customWidth="1"/>
    <col min="12" max="12" width="13.42578125" style="3" customWidth="1"/>
    <col min="13" max="15" width="11.42578125" style="3"/>
    <col min="16" max="16" width="17.42578125" style="3" customWidth="1"/>
    <col min="17" max="17" width="18" style="3" customWidth="1"/>
    <col min="18" max="18" width="11.42578125" style="3"/>
    <col min="19" max="19" width="11.5703125" style="3"/>
    <col min="20" max="20" width="13.28515625" style="3" bestFit="1" customWidth="1"/>
    <col min="21" max="21" width="13.28515625" style="3" customWidth="1"/>
    <col min="22" max="22" width="11.42578125" style="3"/>
    <col min="23" max="23" width="22" style="3" customWidth="1"/>
    <col min="24" max="16384" width="11.42578125" style="3"/>
  </cols>
  <sheetData>
    <row r="1" spans="2:14">
      <c r="E1" s="2"/>
      <c r="F1" s="2"/>
    </row>
    <row r="2" spans="2:14" ht="14.45" customHeight="1">
      <c r="B2" s="455" t="s">
        <v>105</v>
      </c>
      <c r="C2" s="455"/>
      <c r="D2" s="455"/>
      <c r="E2" s="455"/>
      <c r="F2" s="455"/>
      <c r="G2" s="455"/>
      <c r="H2" s="455"/>
      <c r="I2" s="455"/>
      <c r="J2" s="455"/>
      <c r="K2" s="455"/>
      <c r="L2" s="455"/>
      <c r="M2" s="65"/>
      <c r="N2" s="65"/>
    </row>
    <row r="3" spans="2:14" ht="14.45" customHeight="1">
      <c r="B3" s="455"/>
      <c r="C3" s="455"/>
      <c r="D3" s="455"/>
      <c r="E3" s="455"/>
      <c r="F3" s="455"/>
      <c r="G3" s="455"/>
      <c r="H3" s="455"/>
      <c r="I3" s="455"/>
      <c r="J3" s="455"/>
      <c r="K3" s="455"/>
      <c r="L3" s="455"/>
      <c r="M3" s="65"/>
      <c r="N3" s="65"/>
    </row>
    <row r="4" spans="2:14" ht="15" customHeight="1">
      <c r="B4" s="455"/>
      <c r="C4" s="455"/>
      <c r="D4" s="455"/>
      <c r="E4" s="455"/>
      <c r="F4" s="455"/>
      <c r="G4" s="455"/>
      <c r="H4" s="455"/>
      <c r="I4" s="455"/>
      <c r="J4" s="455"/>
      <c r="K4" s="455"/>
      <c r="L4" s="455"/>
      <c r="M4" s="65"/>
      <c r="N4" s="65"/>
    </row>
    <row r="5" spans="2:14" ht="14.45" customHeight="1">
      <c r="B5" s="433" t="s">
        <v>150</v>
      </c>
      <c r="C5" s="433"/>
      <c r="D5" s="433"/>
      <c r="E5" s="433"/>
      <c r="F5" s="433"/>
      <c r="G5" s="433"/>
      <c r="H5" s="433"/>
      <c r="I5" s="433"/>
      <c r="J5" s="433"/>
      <c r="K5" s="433"/>
      <c r="L5" s="433"/>
    </row>
    <row r="8" spans="2:14" ht="18">
      <c r="B8" s="170" t="s">
        <v>104</v>
      </c>
      <c r="C8" s="170"/>
      <c r="D8" s="170"/>
      <c r="E8" s="170"/>
      <c r="F8" s="170"/>
      <c r="G8" s="170"/>
      <c r="H8" s="170"/>
      <c r="I8" s="170"/>
      <c r="J8" s="170"/>
      <c r="K8" s="170"/>
      <c r="L8" s="170"/>
    </row>
    <row r="13" spans="2:14" ht="19.5" customHeight="1"/>
    <row r="16" spans="2:14">
      <c r="C16" s="208">
        <v>2022</v>
      </c>
      <c r="F16" s="208">
        <v>2022</v>
      </c>
      <c r="K16" s="64"/>
      <c r="L16" s="208">
        <v>2022</v>
      </c>
    </row>
    <row r="17" spans="2:17" ht="15">
      <c r="B17" s="208" t="s">
        <v>139</v>
      </c>
      <c r="C17" s="183">
        <v>16</v>
      </c>
      <c r="D17" s="136"/>
      <c r="E17" s="208" t="s">
        <v>272</v>
      </c>
      <c r="F17" s="183">
        <v>53</v>
      </c>
      <c r="G17" s="136"/>
      <c r="H17" s="136"/>
      <c r="I17" s="136"/>
      <c r="J17" s="252"/>
      <c r="K17" s="208" t="s">
        <v>272</v>
      </c>
      <c r="L17" s="183">
        <v>31</v>
      </c>
    </row>
    <row r="18" spans="2:17" ht="28.5">
      <c r="B18" s="208" t="s">
        <v>69</v>
      </c>
      <c r="C18" s="184">
        <v>32</v>
      </c>
      <c r="D18" s="136"/>
      <c r="E18" s="207" t="s">
        <v>62</v>
      </c>
      <c r="F18" s="184">
        <v>10</v>
      </c>
      <c r="G18" s="136"/>
      <c r="H18" s="136"/>
      <c r="I18" s="136"/>
      <c r="J18" s="252"/>
      <c r="K18" s="208" t="s">
        <v>276</v>
      </c>
      <c r="L18" s="184">
        <v>24</v>
      </c>
    </row>
    <row r="19" spans="2:17" ht="28.5">
      <c r="B19" s="208" t="s">
        <v>281</v>
      </c>
      <c r="C19" s="184">
        <v>12</v>
      </c>
      <c r="D19" s="136"/>
      <c r="E19" s="208" t="s">
        <v>273</v>
      </c>
      <c r="F19" s="184">
        <v>52</v>
      </c>
      <c r="G19" s="136"/>
      <c r="H19" s="136"/>
      <c r="I19" s="136"/>
      <c r="J19" s="252"/>
      <c r="K19" s="208" t="s">
        <v>277</v>
      </c>
      <c r="L19" s="184">
        <v>9</v>
      </c>
    </row>
    <row r="20" spans="2:17" ht="15">
      <c r="B20" s="208" t="s">
        <v>140</v>
      </c>
      <c r="C20" s="184">
        <v>48</v>
      </c>
      <c r="D20" s="136"/>
      <c r="E20" s="207" t="s">
        <v>275</v>
      </c>
      <c r="F20" s="184">
        <v>50</v>
      </c>
      <c r="G20" s="136"/>
      <c r="H20" s="136"/>
      <c r="I20" s="136"/>
      <c r="J20" s="252"/>
      <c r="K20" s="208" t="s">
        <v>140</v>
      </c>
      <c r="L20" s="184">
        <v>51</v>
      </c>
    </row>
    <row r="21" spans="2:17" ht="15">
      <c r="B21" s="208" t="s">
        <v>68</v>
      </c>
      <c r="C21" s="184">
        <v>184</v>
      </c>
      <c r="D21" s="136"/>
      <c r="E21" s="207" t="s">
        <v>415</v>
      </c>
      <c r="F21" s="184">
        <v>2</v>
      </c>
      <c r="G21" s="136"/>
      <c r="H21" s="136"/>
      <c r="I21" s="136"/>
      <c r="J21" s="252"/>
      <c r="K21" s="208" t="s">
        <v>278</v>
      </c>
      <c r="L21" s="184">
        <v>24</v>
      </c>
    </row>
    <row r="22" spans="2:17" ht="28.5">
      <c r="B22" s="208" t="s">
        <v>274</v>
      </c>
      <c r="C22" s="184">
        <v>28</v>
      </c>
      <c r="D22" s="136"/>
      <c r="E22" s="186" t="s">
        <v>76</v>
      </c>
      <c r="F22" s="184">
        <v>167</v>
      </c>
      <c r="G22" s="136"/>
      <c r="H22" s="136"/>
      <c r="I22" s="136"/>
      <c r="J22" s="252"/>
      <c r="K22" s="208" t="s">
        <v>275</v>
      </c>
      <c r="L22" s="184">
        <v>39</v>
      </c>
      <c r="Q22" s="224"/>
    </row>
    <row r="23" spans="2:17" ht="28.5">
      <c r="B23" s="208" t="s">
        <v>282</v>
      </c>
      <c r="C23" s="184">
        <v>87</v>
      </c>
      <c r="D23" s="136"/>
      <c r="E23" s="136"/>
      <c r="F23" s="136"/>
      <c r="G23" s="136"/>
      <c r="H23" s="136"/>
      <c r="I23" s="136"/>
      <c r="J23" s="252"/>
      <c r="K23" s="208" t="s">
        <v>279</v>
      </c>
      <c r="L23" s="184">
        <v>30</v>
      </c>
    </row>
    <row r="24" spans="2:17">
      <c r="B24" s="208" t="s">
        <v>283</v>
      </c>
      <c r="C24" s="184">
        <v>61</v>
      </c>
      <c r="D24" s="136"/>
      <c r="E24" s="136"/>
      <c r="F24" s="136"/>
      <c r="G24" s="136"/>
      <c r="H24" s="136"/>
      <c r="I24" s="136"/>
      <c r="J24" s="136"/>
      <c r="K24" s="208" t="s">
        <v>280</v>
      </c>
      <c r="L24" s="184">
        <v>37</v>
      </c>
    </row>
    <row r="25" spans="2:17" ht="15">
      <c r="B25" s="186" t="s">
        <v>76</v>
      </c>
      <c r="C25" s="185">
        <v>468</v>
      </c>
      <c r="D25" s="136"/>
      <c r="E25" s="136"/>
      <c r="F25" s="136"/>
      <c r="G25" s="136"/>
      <c r="H25" s="136"/>
      <c r="I25" s="136"/>
      <c r="J25" s="136"/>
      <c r="K25" s="186" t="s">
        <v>76</v>
      </c>
      <c r="L25" s="185">
        <v>245</v>
      </c>
    </row>
    <row r="26" spans="2:17">
      <c r="B26" s="136"/>
      <c r="C26" s="136"/>
      <c r="D26" s="136"/>
      <c r="E26" s="136"/>
      <c r="F26" s="136"/>
      <c r="G26" s="136"/>
      <c r="H26" s="136"/>
      <c r="I26" s="136"/>
      <c r="J26" s="136"/>
      <c r="K26" s="136"/>
      <c r="L26" s="136"/>
    </row>
    <row r="27" spans="2:17">
      <c r="B27" s="136"/>
      <c r="C27" s="136"/>
      <c r="D27" s="136"/>
      <c r="E27" s="136"/>
      <c r="F27" s="136"/>
      <c r="G27" s="136"/>
      <c r="H27" s="136"/>
      <c r="I27" s="136"/>
      <c r="J27" s="136"/>
      <c r="K27" s="136"/>
      <c r="L27" s="136"/>
    </row>
    <row r="29" spans="2:17" ht="18">
      <c r="B29" s="454" t="s">
        <v>151</v>
      </c>
      <c r="C29" s="454"/>
      <c r="D29" s="454"/>
      <c r="E29" s="454"/>
      <c r="F29" s="454"/>
      <c r="G29" s="454"/>
      <c r="H29" s="454"/>
      <c r="I29" s="454"/>
      <c r="J29" s="454"/>
      <c r="K29" s="454"/>
      <c r="L29" s="454"/>
    </row>
    <row r="33" spans="2:4">
      <c r="D33" s="208" t="s">
        <v>166</v>
      </c>
    </row>
    <row r="34" spans="2:4">
      <c r="B34" s="457" t="s">
        <v>206</v>
      </c>
      <c r="C34" s="271" t="s">
        <v>207</v>
      </c>
      <c r="D34" s="164">
        <v>40</v>
      </c>
    </row>
    <row r="35" spans="2:4">
      <c r="B35" s="457"/>
      <c r="C35" s="271" t="s">
        <v>208</v>
      </c>
      <c r="D35" s="126">
        <v>30</v>
      </c>
    </row>
    <row r="36" spans="2:4">
      <c r="B36" s="457"/>
      <c r="C36" s="271" t="s">
        <v>209</v>
      </c>
      <c r="D36" s="126">
        <v>6</v>
      </c>
    </row>
    <row r="37" spans="2:4">
      <c r="B37" s="457"/>
      <c r="C37" s="271" t="s">
        <v>210</v>
      </c>
      <c r="D37" s="126">
        <v>5</v>
      </c>
    </row>
    <row r="38" spans="2:4">
      <c r="B38" s="457"/>
      <c r="C38" s="271" t="s">
        <v>289</v>
      </c>
      <c r="D38" s="126">
        <v>4</v>
      </c>
    </row>
    <row r="39" spans="2:4">
      <c r="B39" s="457" t="s">
        <v>211</v>
      </c>
      <c r="C39" s="271" t="s">
        <v>212</v>
      </c>
      <c r="D39" s="126">
        <v>14</v>
      </c>
    </row>
    <row r="40" spans="2:4">
      <c r="B40" s="457"/>
      <c r="C40" s="271" t="s">
        <v>290</v>
      </c>
      <c r="D40" s="126">
        <v>5</v>
      </c>
    </row>
    <row r="41" spans="2:4">
      <c r="B41" s="457"/>
      <c r="C41" s="271" t="s">
        <v>291</v>
      </c>
      <c r="D41" s="126">
        <v>7</v>
      </c>
    </row>
    <row r="42" spans="2:4">
      <c r="B42" s="457"/>
      <c r="C42" s="271" t="s">
        <v>213</v>
      </c>
      <c r="D42" s="126">
        <v>7</v>
      </c>
    </row>
    <row r="43" spans="2:4">
      <c r="B43" s="457"/>
      <c r="C43" s="271" t="s">
        <v>214</v>
      </c>
      <c r="D43" s="126">
        <v>6</v>
      </c>
    </row>
    <row r="44" spans="2:4">
      <c r="B44" s="457"/>
      <c r="C44" s="271" t="s">
        <v>215</v>
      </c>
      <c r="D44" s="126">
        <v>3</v>
      </c>
    </row>
    <row r="45" spans="2:4">
      <c r="B45" s="457"/>
      <c r="C45" s="271" t="s">
        <v>216</v>
      </c>
      <c r="D45" s="126">
        <v>8</v>
      </c>
    </row>
    <row r="46" spans="2:4">
      <c r="B46" s="456" t="s">
        <v>217</v>
      </c>
      <c r="C46" s="271" t="s">
        <v>218</v>
      </c>
      <c r="D46" s="126">
        <v>9</v>
      </c>
    </row>
    <row r="47" spans="2:4">
      <c r="B47" s="456"/>
      <c r="C47" s="271" t="s">
        <v>219</v>
      </c>
      <c r="D47" s="126">
        <v>2</v>
      </c>
    </row>
    <row r="48" spans="2:4">
      <c r="B48" s="456" t="s">
        <v>220</v>
      </c>
      <c r="C48" s="271" t="s">
        <v>221</v>
      </c>
      <c r="D48" s="126">
        <v>2</v>
      </c>
    </row>
    <row r="49" spans="2:4">
      <c r="B49" s="456"/>
      <c r="C49" s="271" t="s">
        <v>222</v>
      </c>
      <c r="D49" s="126">
        <v>1</v>
      </c>
    </row>
    <row r="50" spans="2:4">
      <c r="B50" s="456"/>
      <c r="C50" s="271" t="s">
        <v>292</v>
      </c>
      <c r="D50" s="126">
        <v>3</v>
      </c>
    </row>
    <row r="51" spans="2:4">
      <c r="B51" s="456" t="s">
        <v>223</v>
      </c>
      <c r="C51" s="271" t="s">
        <v>248</v>
      </c>
      <c r="D51" s="126">
        <v>1</v>
      </c>
    </row>
    <row r="52" spans="2:4">
      <c r="B52" s="456"/>
      <c r="C52" s="271" t="s">
        <v>224</v>
      </c>
      <c r="D52" s="126">
        <v>2</v>
      </c>
    </row>
  </sheetData>
  <mergeCells count="8">
    <mergeCell ref="B29:L29"/>
    <mergeCell ref="B2:L4"/>
    <mergeCell ref="B5:L5"/>
    <mergeCell ref="B51:B52"/>
    <mergeCell ref="B34:B38"/>
    <mergeCell ref="B39:B45"/>
    <mergeCell ref="B46:B47"/>
    <mergeCell ref="B48:B50"/>
  </mergeCells>
  <pageMargins left="0.7" right="0.7" top="0.75" bottom="0.75" header="0.3" footer="0.3"/>
  <pageSetup paperSize="9" scale="61" fitToHeight="0" orientation="landscape" horizontalDpi="300" verticalDpi="300" r:id="rId1"/>
  <rowBreaks count="1" manualBreakCount="1">
    <brk id="2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FF84F-8DE4-43FF-85F2-73089B86E68D}">
  <sheetPr>
    <tabColor rgb="FFC2CC66"/>
    <pageSetUpPr fitToPage="1"/>
  </sheetPr>
  <dimension ref="B2:K51"/>
  <sheetViews>
    <sheetView showGridLines="0" zoomScaleNormal="100" workbookViewId="0">
      <selection activeCell="B2" sqref="B2:J4"/>
    </sheetView>
  </sheetViews>
  <sheetFormatPr baseColWidth="10" defaultColWidth="11.42578125" defaultRowHeight="14.25"/>
  <cols>
    <col min="1" max="1" width="11.42578125" style="3"/>
    <col min="2" max="2" width="15.42578125" style="3" customWidth="1"/>
    <col min="3" max="3" width="19.5703125" style="3" customWidth="1"/>
    <col min="4" max="4" width="12.7109375" style="3" bestFit="1" customWidth="1"/>
    <col min="5" max="5" width="12" style="3" customWidth="1"/>
    <col min="6" max="6" width="11.42578125" style="3"/>
    <col min="7" max="7" width="19.42578125" style="3" customWidth="1"/>
    <col min="8" max="8" width="15.140625" style="3" customWidth="1"/>
    <col min="9" max="9" width="14.28515625" style="3" customWidth="1"/>
    <col min="10" max="10" width="11" style="3" customWidth="1"/>
    <col min="11" max="16384" width="11.42578125" style="3"/>
  </cols>
  <sheetData>
    <row r="2" spans="2:11" ht="14.45" customHeight="1">
      <c r="B2" s="459" t="s">
        <v>346</v>
      </c>
      <c r="C2" s="459"/>
      <c r="D2" s="459"/>
      <c r="E2" s="459"/>
      <c r="F2" s="459"/>
      <c r="G2" s="459"/>
      <c r="H2" s="459"/>
      <c r="I2" s="459"/>
      <c r="J2" s="459"/>
    </row>
    <row r="3" spans="2:11" ht="14.45" customHeight="1">
      <c r="B3" s="459"/>
      <c r="C3" s="459"/>
      <c r="D3" s="459"/>
      <c r="E3" s="459"/>
      <c r="F3" s="459"/>
      <c r="G3" s="459"/>
      <c r="H3" s="459"/>
      <c r="I3" s="459"/>
      <c r="J3" s="459"/>
    </row>
    <row r="4" spans="2:11" ht="23.25" customHeight="1">
      <c r="B4" s="459"/>
      <c r="C4" s="459"/>
      <c r="D4" s="459"/>
      <c r="E4" s="459"/>
      <c r="F4" s="459"/>
      <c r="G4" s="459"/>
      <c r="H4" s="459"/>
      <c r="I4" s="459"/>
      <c r="J4" s="459"/>
    </row>
    <row r="5" spans="2:11" ht="15" customHeight="1">
      <c r="B5" s="460" t="s">
        <v>347</v>
      </c>
      <c r="C5" s="460"/>
      <c r="D5" s="460"/>
      <c r="E5" s="460"/>
      <c r="F5" s="460"/>
      <c r="G5" s="460"/>
      <c r="H5" s="460"/>
      <c r="I5" s="460"/>
      <c r="J5" s="460"/>
    </row>
    <row r="7" spans="2:11" ht="18">
      <c r="B7" s="76" t="s">
        <v>165</v>
      </c>
      <c r="C7" s="76"/>
      <c r="D7" s="76"/>
      <c r="E7" s="76"/>
      <c r="K7" s="301"/>
    </row>
    <row r="8" spans="2:11" ht="18">
      <c r="B8" s="103" t="s">
        <v>418</v>
      </c>
      <c r="C8" s="83"/>
      <c r="D8" s="380">
        <f>F25</f>
        <v>122.49731404958678</v>
      </c>
      <c r="E8" s="83"/>
    </row>
    <row r="9" spans="2:11" ht="18">
      <c r="B9" s="83"/>
      <c r="C9" s="83"/>
      <c r="D9" s="83"/>
      <c r="E9" s="83"/>
    </row>
    <row r="10" spans="2:11" ht="18">
      <c r="B10" s="103" t="s">
        <v>419</v>
      </c>
      <c r="C10" s="83"/>
      <c r="D10" s="380">
        <f>F37</f>
        <v>664.25262893503009</v>
      </c>
      <c r="E10" s="83"/>
    </row>
    <row r="11" spans="2:11" ht="18">
      <c r="B11" s="83"/>
      <c r="C11" s="83"/>
      <c r="D11" s="83"/>
      <c r="E11" s="83"/>
    </row>
    <row r="13" spans="2:11" ht="36.75" customHeight="1">
      <c r="B13" s="318"/>
      <c r="C13" s="389" t="s">
        <v>348</v>
      </c>
      <c r="D13" s="389"/>
      <c r="E13" s="389"/>
      <c r="F13" s="389"/>
      <c r="G13" s="389"/>
      <c r="H13" s="389"/>
      <c r="I13" s="389"/>
      <c r="J13" s="389"/>
    </row>
    <row r="15" spans="2:11" ht="18">
      <c r="B15" s="319" t="s">
        <v>349</v>
      </c>
      <c r="C15" s="319"/>
      <c r="D15" s="319"/>
      <c r="E15" s="319"/>
      <c r="F15" s="319"/>
      <c r="G15" s="319"/>
      <c r="H15" s="319"/>
      <c r="I15" s="319"/>
      <c r="J15" s="319"/>
    </row>
    <row r="17" spans="2:10" ht="14.45" customHeight="1">
      <c r="C17" s="458" t="s">
        <v>166</v>
      </c>
      <c r="D17" s="458"/>
      <c r="E17" s="458"/>
      <c r="F17" s="458"/>
    </row>
    <row r="18" spans="2:10" ht="28.5">
      <c r="B18" s="85" t="s">
        <v>66</v>
      </c>
      <c r="C18" s="85" t="s">
        <v>144</v>
      </c>
      <c r="D18" s="85" t="s">
        <v>350</v>
      </c>
      <c r="E18" s="85" t="s">
        <v>351</v>
      </c>
      <c r="F18" s="320" t="s">
        <v>352</v>
      </c>
    </row>
    <row r="19" spans="2:10">
      <c r="B19" s="85" t="s">
        <v>15</v>
      </c>
      <c r="C19" s="321">
        <v>10</v>
      </c>
      <c r="D19" s="322">
        <v>54.8</v>
      </c>
      <c r="E19" s="322">
        <v>79.599999999999994</v>
      </c>
      <c r="F19" s="322">
        <v>67.199999999999989</v>
      </c>
    </row>
    <row r="20" spans="2:10">
      <c r="B20" s="85" t="s">
        <v>16</v>
      </c>
      <c r="C20" s="321">
        <v>78</v>
      </c>
      <c r="D20" s="322">
        <v>60.141025641025642</v>
      </c>
      <c r="E20" s="322">
        <v>98.634615384615387</v>
      </c>
      <c r="F20" s="322">
        <v>79.387820512820511</v>
      </c>
    </row>
    <row r="21" spans="2:10">
      <c r="B21" s="85" t="s">
        <v>17</v>
      </c>
      <c r="C21" s="321">
        <v>96</v>
      </c>
      <c r="D21" s="322">
        <v>79.346874999999997</v>
      </c>
      <c r="E21" s="322">
        <v>163.60416666666666</v>
      </c>
      <c r="F21" s="322">
        <v>121.47552083333332</v>
      </c>
    </row>
    <row r="22" spans="2:10">
      <c r="B22" s="85" t="s">
        <v>18</v>
      </c>
      <c r="C22" s="321">
        <v>22</v>
      </c>
      <c r="D22" s="322">
        <v>130.54545454545453</v>
      </c>
      <c r="E22" s="322">
        <v>340.86363636363637</v>
      </c>
      <c r="F22" s="322">
        <v>235.70454545454544</v>
      </c>
    </row>
    <row r="23" spans="2:10">
      <c r="B23" s="85" t="s">
        <v>19</v>
      </c>
      <c r="C23" s="323">
        <v>4</v>
      </c>
      <c r="D23" s="324">
        <v>250.75</v>
      </c>
      <c r="E23" s="324">
        <v>1243.75</v>
      </c>
      <c r="F23" s="325">
        <v>747.25</v>
      </c>
    </row>
    <row r="24" spans="2:10">
      <c r="B24" s="85" t="s">
        <v>353</v>
      </c>
      <c r="C24" s="321">
        <v>32</v>
      </c>
      <c r="D24" s="322">
        <v>68.028125000000003</v>
      </c>
      <c r="E24" s="322">
        <v>115.96875</v>
      </c>
      <c r="F24" s="322">
        <v>91.998437499999994</v>
      </c>
    </row>
    <row r="25" spans="2:10" ht="15">
      <c r="B25" s="85" t="s">
        <v>12</v>
      </c>
      <c r="C25" s="326">
        <v>242</v>
      </c>
      <c r="D25" s="327">
        <v>78.133057851239656</v>
      </c>
      <c r="E25" s="327">
        <v>166.86157024793388</v>
      </c>
      <c r="F25" s="322">
        <v>122.49731404958678</v>
      </c>
    </row>
    <row r="26" spans="2:10">
      <c r="B26" s="328"/>
      <c r="C26" s="328"/>
      <c r="D26" s="328"/>
      <c r="E26" s="328"/>
    </row>
    <row r="27" spans="2:10">
      <c r="C27" s="329"/>
      <c r="D27" s="329"/>
      <c r="E27" s="330"/>
      <c r="F27" s="331"/>
      <c r="G27" s="331"/>
      <c r="H27" s="330"/>
    </row>
    <row r="28" spans="2:10" ht="18">
      <c r="B28" s="319" t="s">
        <v>354</v>
      </c>
      <c r="C28" s="319"/>
      <c r="D28" s="319"/>
      <c r="E28" s="319"/>
      <c r="F28" s="319"/>
      <c r="G28" s="319"/>
      <c r="H28" s="319"/>
      <c r="I28" s="319"/>
      <c r="J28" s="319"/>
    </row>
    <row r="30" spans="2:10" ht="14.45" customHeight="1">
      <c r="C30" s="458" t="s">
        <v>166</v>
      </c>
      <c r="D30" s="458"/>
      <c r="E30" s="458"/>
      <c r="F30" s="458"/>
    </row>
    <row r="31" spans="2:10" ht="28.5">
      <c r="B31" s="85" t="s">
        <v>355</v>
      </c>
      <c r="C31" s="85" t="s">
        <v>144</v>
      </c>
      <c r="D31" s="85" t="s">
        <v>350</v>
      </c>
      <c r="E31" s="85" t="s">
        <v>351</v>
      </c>
      <c r="F31" s="320" t="s">
        <v>352</v>
      </c>
    </row>
    <row r="32" spans="2:10">
      <c r="B32" s="85" t="s">
        <v>356</v>
      </c>
      <c r="C32" s="332">
        <v>733</v>
      </c>
      <c r="D32" s="333">
        <v>287.64351978171896</v>
      </c>
      <c r="E32" s="333">
        <v>397.78171896316508</v>
      </c>
      <c r="F32" s="333">
        <v>342.71261937244202</v>
      </c>
    </row>
    <row r="33" spans="2:6">
      <c r="B33" s="85" t="s">
        <v>357</v>
      </c>
      <c r="C33" s="321">
        <v>1207</v>
      </c>
      <c r="D33" s="322">
        <v>418.12054681027342</v>
      </c>
      <c r="E33" s="322">
        <v>721.72618061309026</v>
      </c>
      <c r="F33" s="333">
        <v>569.92336371168187</v>
      </c>
    </row>
    <row r="34" spans="2:6">
      <c r="B34" s="85" t="s">
        <v>358</v>
      </c>
      <c r="C34" s="321">
        <v>708</v>
      </c>
      <c r="D34" s="322">
        <v>651.78813559322032</v>
      </c>
      <c r="E34" s="322">
        <v>1248.7387005649719</v>
      </c>
      <c r="F34" s="333">
        <v>950.26341807909603</v>
      </c>
    </row>
    <row r="35" spans="2:6">
      <c r="B35" s="85" t="s">
        <v>359</v>
      </c>
      <c r="C35" s="321">
        <v>122</v>
      </c>
      <c r="D35" s="322">
        <v>1405.7213114754099</v>
      </c>
      <c r="E35" s="322">
        <v>2388.1311475409834</v>
      </c>
      <c r="F35" s="333">
        <v>1896.9262295081967</v>
      </c>
    </row>
    <row r="36" spans="2:6">
      <c r="B36" s="85" t="s">
        <v>360</v>
      </c>
      <c r="C36" s="321">
        <v>216</v>
      </c>
      <c r="D36" s="322">
        <v>495.08333333333331</v>
      </c>
      <c r="E36" s="322">
        <v>802.51851851851848</v>
      </c>
      <c r="F36" s="333">
        <v>648.80092592592587</v>
      </c>
    </row>
    <row r="37" spans="2:6" ht="14.45" customHeight="1">
      <c r="B37" s="85" t="s">
        <v>361</v>
      </c>
      <c r="C37" s="326">
        <v>2986</v>
      </c>
      <c r="D37" s="327">
        <v>487.41332886805088</v>
      </c>
      <c r="E37" s="327">
        <v>841.09192900200935</v>
      </c>
      <c r="F37" s="333">
        <v>664.25262893503009</v>
      </c>
    </row>
    <row r="38" spans="2:6" ht="14.45" customHeight="1"/>
    <row r="40" spans="2:6" ht="14.45" customHeight="1">
      <c r="C40" s="458" t="s">
        <v>166</v>
      </c>
      <c r="D40" s="458"/>
      <c r="E40" s="458"/>
      <c r="F40" s="458"/>
    </row>
    <row r="41" spans="2:6" ht="28.5">
      <c r="B41" s="85" t="s">
        <v>66</v>
      </c>
      <c r="C41" s="85" t="s">
        <v>144</v>
      </c>
      <c r="D41" s="85" t="s">
        <v>350</v>
      </c>
      <c r="E41" s="85" t="s">
        <v>351</v>
      </c>
      <c r="F41" s="320" t="s">
        <v>352</v>
      </c>
    </row>
    <row r="42" spans="2:6">
      <c r="B42" s="85" t="s">
        <v>15</v>
      </c>
      <c r="C42" s="332">
        <v>148</v>
      </c>
      <c r="D42" s="333">
        <v>336.35810810810813</v>
      </c>
      <c r="E42" s="333">
        <v>563.8043918918919</v>
      </c>
      <c r="F42" s="333">
        <v>450.08125000000001</v>
      </c>
    </row>
    <row r="43" spans="2:6">
      <c r="B43" s="85" t="s">
        <v>16</v>
      </c>
      <c r="C43" s="321">
        <v>990</v>
      </c>
      <c r="D43" s="322">
        <v>349.29313131313131</v>
      </c>
      <c r="E43" s="322">
        <v>553.44262626262628</v>
      </c>
      <c r="F43" s="333">
        <v>451.36787878787879</v>
      </c>
    </row>
    <row r="44" spans="2:6">
      <c r="B44" s="85" t="s">
        <v>17</v>
      </c>
      <c r="C44" s="321">
        <v>1272</v>
      </c>
      <c r="D44" s="322">
        <v>512.61792452830184</v>
      </c>
      <c r="E44" s="322">
        <v>920.14544025157238</v>
      </c>
      <c r="F44" s="333">
        <v>716.38168238993717</v>
      </c>
    </row>
    <row r="45" spans="2:6">
      <c r="B45" s="85" t="s">
        <v>18</v>
      </c>
      <c r="C45" s="321">
        <v>254</v>
      </c>
      <c r="D45" s="322">
        <v>934.44488188976379</v>
      </c>
      <c r="E45" s="322">
        <v>1693.0472440944882</v>
      </c>
      <c r="F45" s="333">
        <v>1313.7460629921261</v>
      </c>
    </row>
    <row r="46" spans="2:6">
      <c r="B46" s="85" t="s">
        <v>19</v>
      </c>
      <c r="C46" s="323">
        <v>12</v>
      </c>
      <c r="D46" s="324">
        <v>1644.1666666666667</v>
      </c>
      <c r="E46" s="324">
        <v>3376.0833333333335</v>
      </c>
      <c r="F46" s="333">
        <v>2510.125</v>
      </c>
    </row>
    <row r="47" spans="2:6">
      <c r="B47" s="85" t="s">
        <v>353</v>
      </c>
      <c r="C47" s="321">
        <v>310</v>
      </c>
      <c r="D47" s="322">
        <v>486.14838709677417</v>
      </c>
      <c r="E47" s="322">
        <v>771.53951612903222</v>
      </c>
      <c r="F47" s="333">
        <v>628.8439516129032</v>
      </c>
    </row>
    <row r="48" spans="2:6" ht="15">
      <c r="B48" s="85" t="s">
        <v>361</v>
      </c>
      <c r="C48" s="326">
        <v>2986</v>
      </c>
      <c r="D48" s="327">
        <v>487.41332886805094</v>
      </c>
      <c r="E48" s="327">
        <v>841.09192900200935</v>
      </c>
      <c r="F48" s="333">
        <v>664.25262893503009</v>
      </c>
    </row>
    <row r="51" ht="15" customHeight="1"/>
  </sheetData>
  <mergeCells count="6">
    <mergeCell ref="C30:F30"/>
    <mergeCell ref="C40:F40"/>
    <mergeCell ref="B2:J4"/>
    <mergeCell ref="B5:J5"/>
    <mergeCell ref="C13:J13"/>
    <mergeCell ref="C17:F17"/>
  </mergeCells>
  <pageMargins left="0.7" right="0.7" top="0.75" bottom="0.75" header="0.3" footer="0.3"/>
  <pageSetup paperSize="9" scale="5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188"/>
  </sheetPr>
  <dimension ref="B2:P38"/>
  <sheetViews>
    <sheetView showGridLines="0" zoomScale="80" zoomScaleNormal="80" workbookViewId="0">
      <selection activeCell="B2" sqref="B2:P4"/>
    </sheetView>
  </sheetViews>
  <sheetFormatPr baseColWidth="10" defaultColWidth="11.42578125" defaultRowHeight="14.25"/>
  <cols>
    <col min="1" max="1" width="11.42578125" style="3"/>
    <col min="2" max="2" width="33.7109375" style="3" customWidth="1"/>
    <col min="3" max="3" width="11.42578125" style="3"/>
    <col min="4" max="4" width="27.42578125" style="3" customWidth="1"/>
    <col min="5" max="6" width="11.42578125" style="3"/>
    <col min="7" max="7" width="8.7109375" style="3" customWidth="1"/>
    <col min="8" max="8" width="11.42578125" style="3"/>
    <col min="9" max="9" width="4.5703125" style="3" customWidth="1"/>
    <col min="10" max="10" width="11.42578125" style="3"/>
    <col min="11" max="11" width="16.7109375" style="3" customWidth="1"/>
    <col min="12" max="12" width="21" style="3" customWidth="1"/>
    <col min="13" max="16384" width="11.42578125" style="3"/>
  </cols>
  <sheetData>
    <row r="2" spans="2:16" ht="14.45" customHeight="1">
      <c r="B2" s="462" t="s">
        <v>152</v>
      </c>
      <c r="C2" s="463"/>
      <c r="D2" s="463"/>
      <c r="E2" s="463"/>
      <c r="F2" s="463"/>
      <c r="G2" s="463"/>
      <c r="H2" s="463"/>
      <c r="I2" s="463"/>
      <c r="J2" s="463"/>
      <c r="K2" s="463"/>
      <c r="L2" s="463"/>
      <c r="M2" s="463"/>
      <c r="N2" s="463"/>
      <c r="O2" s="463"/>
      <c r="P2" s="463"/>
    </row>
    <row r="3" spans="2:16" ht="14.45" customHeight="1">
      <c r="B3" s="462"/>
      <c r="C3" s="463"/>
      <c r="D3" s="463"/>
      <c r="E3" s="463"/>
      <c r="F3" s="463"/>
      <c r="G3" s="463"/>
      <c r="H3" s="463"/>
      <c r="I3" s="463"/>
      <c r="J3" s="463"/>
      <c r="K3" s="463"/>
      <c r="L3" s="463"/>
      <c r="M3" s="463"/>
      <c r="N3" s="463"/>
      <c r="O3" s="463"/>
      <c r="P3" s="463"/>
    </row>
    <row r="4" spans="2:16" ht="15" customHeight="1">
      <c r="B4" s="462"/>
      <c r="C4" s="463"/>
      <c r="D4" s="463"/>
      <c r="E4" s="463"/>
      <c r="F4" s="463"/>
      <c r="G4" s="463"/>
      <c r="H4" s="463"/>
      <c r="I4" s="463"/>
      <c r="J4" s="463"/>
      <c r="K4" s="463"/>
      <c r="L4" s="463"/>
      <c r="M4" s="463"/>
      <c r="N4" s="463"/>
      <c r="O4" s="463"/>
      <c r="P4" s="463"/>
    </row>
    <row r="5" spans="2:16">
      <c r="O5" s="3" t="s">
        <v>185</v>
      </c>
    </row>
    <row r="6" spans="2:16" ht="18">
      <c r="B6" s="76" t="s">
        <v>166</v>
      </c>
      <c r="C6" s="76"/>
      <c r="D6" s="76"/>
      <c r="E6" s="76"/>
      <c r="F6" s="76"/>
      <c r="G6" s="76"/>
      <c r="H6" s="76"/>
    </row>
    <row r="7" spans="2:16">
      <c r="B7" s="105" t="s">
        <v>368</v>
      </c>
      <c r="C7" s="105"/>
      <c r="D7" s="105"/>
      <c r="E7" s="105"/>
      <c r="F7" s="105"/>
      <c r="G7" s="105"/>
      <c r="H7" s="105"/>
    </row>
    <row r="8" spans="2:16">
      <c r="B8" s="105" t="s">
        <v>369</v>
      </c>
      <c r="C8" s="105"/>
      <c r="D8" s="105"/>
      <c r="E8" s="105"/>
      <c r="F8" s="105"/>
      <c r="G8" s="105"/>
      <c r="H8" s="105"/>
    </row>
    <row r="9" spans="2:16">
      <c r="B9" s="105"/>
      <c r="C9" s="105"/>
      <c r="D9" s="105"/>
      <c r="E9" s="105"/>
      <c r="F9" s="105"/>
      <c r="G9" s="105"/>
      <c r="H9" s="105"/>
    </row>
    <row r="10" spans="2:16">
      <c r="B10" s="105" t="s">
        <v>370</v>
      </c>
      <c r="C10" s="105"/>
      <c r="D10" s="105"/>
      <c r="E10" s="105"/>
      <c r="F10" s="105"/>
      <c r="G10" s="105"/>
      <c r="H10" s="105"/>
    </row>
    <row r="12" spans="2:16" ht="18">
      <c r="B12" s="461" t="s">
        <v>174</v>
      </c>
      <c r="C12" s="461"/>
      <c r="D12" s="461"/>
      <c r="E12" s="461"/>
      <c r="F12" s="461"/>
      <c r="G12" s="461"/>
      <c r="H12" s="461"/>
      <c r="I12" s="461"/>
      <c r="J12" s="461"/>
      <c r="K12" s="461"/>
      <c r="L12" s="461"/>
      <c r="M12" s="461"/>
      <c r="N12" s="461"/>
      <c r="O12" s="461"/>
      <c r="P12" s="461"/>
    </row>
    <row r="34" spans="2:16" ht="18">
      <c r="B34" s="461" t="s">
        <v>365</v>
      </c>
      <c r="C34" s="461"/>
      <c r="D34" s="461"/>
      <c r="E34" s="461"/>
      <c r="F34" s="461"/>
      <c r="G34" s="461"/>
      <c r="H34" s="461"/>
      <c r="I34" s="461"/>
      <c r="J34" s="461"/>
      <c r="K34" s="461"/>
      <c r="L34" s="461"/>
      <c r="M34" s="461"/>
      <c r="N34" s="461"/>
      <c r="O34" s="461"/>
      <c r="P34" s="461"/>
    </row>
    <row r="36" spans="2:16" ht="28.5">
      <c r="C36" s="208" t="s">
        <v>366</v>
      </c>
      <c r="D36" s="208" t="s">
        <v>367</v>
      </c>
    </row>
    <row r="37" spans="2:16">
      <c r="B37" s="208" t="s">
        <v>363</v>
      </c>
      <c r="C37" s="89">
        <v>0.70379272097926593</v>
      </c>
      <c r="D37" s="89">
        <v>0.29620727902073407</v>
      </c>
    </row>
    <row r="38" spans="2:16" ht="15">
      <c r="B38" s="208" t="s">
        <v>364</v>
      </c>
      <c r="C38" s="96">
        <v>0.79213850472506975</v>
      </c>
      <c r="D38" s="96">
        <v>0.20786149527493031</v>
      </c>
    </row>
  </sheetData>
  <mergeCells count="3">
    <mergeCell ref="B12:P12"/>
    <mergeCell ref="B2:P4"/>
    <mergeCell ref="B34:P34"/>
  </mergeCells>
  <pageMargins left="0.7" right="0.7" top="0.75" bottom="0.75" header="0.3" footer="0.3"/>
  <pageSetup paperSize="9"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B601"/>
  </sheetPr>
  <dimension ref="A2:CO53"/>
  <sheetViews>
    <sheetView showGridLines="0" zoomScaleNormal="100" zoomScaleSheetLayoutView="70" workbookViewId="0">
      <selection activeCell="B2" sqref="B2:K4"/>
    </sheetView>
  </sheetViews>
  <sheetFormatPr baseColWidth="10" defaultColWidth="11.42578125" defaultRowHeight="14.25"/>
  <cols>
    <col min="1" max="1" width="6" style="3" customWidth="1"/>
    <col min="2" max="2" width="17.85546875" style="3" customWidth="1"/>
    <col min="3" max="3" width="20.28515625" style="3" customWidth="1"/>
    <col min="4" max="4" width="17.28515625" style="3" customWidth="1"/>
    <col min="5" max="5" width="17.140625" style="3" customWidth="1"/>
    <col min="6" max="6" width="9.42578125" style="3" customWidth="1"/>
    <col min="7" max="7" width="16.5703125" style="3" customWidth="1"/>
    <col min="8" max="8" width="15.140625" style="3" customWidth="1"/>
    <col min="9" max="9" width="12.140625" style="3" customWidth="1"/>
    <col min="10" max="16384" width="11.42578125" style="3"/>
  </cols>
  <sheetData>
    <row r="2" spans="1:93" ht="14.45" customHeight="1">
      <c r="B2" s="464" t="s">
        <v>141</v>
      </c>
      <c r="C2" s="464"/>
      <c r="D2" s="464"/>
      <c r="E2" s="464"/>
      <c r="F2" s="464"/>
      <c r="G2" s="464"/>
      <c r="H2" s="464"/>
      <c r="I2" s="464"/>
      <c r="J2" s="464"/>
      <c r="K2" s="464"/>
    </row>
    <row r="3" spans="1:93" ht="14.45" customHeight="1">
      <c r="B3" s="464"/>
      <c r="C3" s="464"/>
      <c r="D3" s="464"/>
      <c r="E3" s="464"/>
      <c r="F3" s="464"/>
      <c r="G3" s="464"/>
      <c r="H3" s="464"/>
      <c r="I3" s="464"/>
      <c r="J3" s="464"/>
      <c r="K3" s="464"/>
    </row>
    <row r="4" spans="1:93" ht="15" customHeight="1">
      <c r="B4" s="464"/>
      <c r="C4" s="464"/>
      <c r="D4" s="464"/>
      <c r="E4" s="464"/>
      <c r="F4" s="464"/>
      <c r="G4" s="464"/>
      <c r="H4" s="464"/>
      <c r="I4" s="464"/>
      <c r="J4" s="464"/>
      <c r="K4" s="464"/>
    </row>
    <row r="5" spans="1:93">
      <c r="D5" s="23"/>
      <c r="E5" s="23"/>
      <c r="F5" s="23"/>
      <c r="G5" s="23"/>
      <c r="H5" s="23"/>
      <c r="I5" s="23"/>
      <c r="J5" s="23"/>
      <c r="K5" s="23"/>
    </row>
    <row r="6" spans="1:93">
      <c r="D6" s="23"/>
      <c r="E6" s="23"/>
      <c r="F6" s="23"/>
      <c r="G6" s="23"/>
      <c r="H6" s="23"/>
      <c r="I6" s="23"/>
      <c r="J6" s="23"/>
      <c r="K6" s="23"/>
    </row>
    <row r="7" spans="1:93" ht="18">
      <c r="B7" s="76" t="s">
        <v>166</v>
      </c>
      <c r="C7" s="76"/>
      <c r="D7" s="76"/>
      <c r="E7" s="76"/>
      <c r="F7" s="76"/>
      <c r="G7" s="76"/>
      <c r="H7" s="76"/>
      <c r="I7" s="76"/>
      <c r="J7" s="76"/>
      <c r="K7" s="76"/>
    </row>
    <row r="8" spans="1:93" s="315" customFormat="1" ht="15">
      <c r="B8" s="317" t="s">
        <v>111</v>
      </c>
      <c r="C8" s="316"/>
      <c r="D8" s="316" t="s">
        <v>112</v>
      </c>
      <c r="E8" s="316"/>
      <c r="F8" s="316"/>
      <c r="G8" s="316"/>
      <c r="H8" s="316"/>
      <c r="I8" s="316"/>
      <c r="J8" s="316"/>
      <c r="K8" s="316"/>
    </row>
    <row r="9" spans="1:93">
      <c r="B9" s="314" t="s">
        <v>341</v>
      </c>
      <c r="C9" s="337" t="str">
        <f>E51</f>
        <v>Royaume-Uni</v>
      </c>
      <c r="D9" s="314" t="s">
        <v>341</v>
      </c>
      <c r="E9" s="105" t="str">
        <f>C26</f>
        <v>Ile-de-France</v>
      </c>
      <c r="F9" s="105"/>
      <c r="G9" s="105"/>
      <c r="H9" s="105"/>
      <c r="I9" s="105"/>
      <c r="J9" s="105"/>
      <c r="K9" s="105"/>
    </row>
    <row r="10" spans="1:93">
      <c r="B10" s="314" t="s">
        <v>342</v>
      </c>
      <c r="C10" s="337" t="str">
        <f t="shared" ref="C10:C11" si="0">E52</f>
        <v>Allemagne</v>
      </c>
      <c r="D10" s="314" t="s">
        <v>342</v>
      </c>
      <c r="E10" s="105" t="str">
        <f t="shared" ref="E10:E11" si="1">C27</f>
        <v>Nouvelle Aquitaine</v>
      </c>
      <c r="F10" s="105"/>
      <c r="G10" s="105"/>
      <c r="H10" s="105"/>
      <c r="I10" s="105"/>
      <c r="J10" s="105"/>
      <c r="K10" s="105"/>
    </row>
    <row r="11" spans="1:93">
      <c r="B11" s="314" t="s">
        <v>343</v>
      </c>
      <c r="C11" s="337" t="str">
        <f t="shared" si="0"/>
        <v>Pays-Bas</v>
      </c>
      <c r="D11" s="314" t="s">
        <v>343</v>
      </c>
      <c r="E11" s="105" t="str">
        <f t="shared" si="1"/>
        <v>Pays de la Loire</v>
      </c>
      <c r="F11" s="105"/>
      <c r="G11" s="105"/>
      <c r="H11" s="105"/>
      <c r="I11" s="105"/>
      <c r="J11" s="105"/>
      <c r="K11" s="105"/>
    </row>
    <row r="12" spans="1:93">
      <c r="D12" s="23"/>
      <c r="E12" s="23"/>
      <c r="F12" s="23"/>
      <c r="G12" s="23"/>
      <c r="H12" s="23"/>
      <c r="I12" s="23"/>
      <c r="J12" s="23"/>
      <c r="K12" s="23"/>
    </row>
    <row r="13" spans="1:93" ht="18">
      <c r="B13" s="171" t="s">
        <v>249</v>
      </c>
      <c r="C13" s="171"/>
      <c r="D13" s="171"/>
      <c r="E13" s="171"/>
      <c r="F13" s="171"/>
      <c r="G13" s="171"/>
      <c r="H13" s="171"/>
      <c r="I13" s="171"/>
      <c r="J13" s="171"/>
      <c r="K13" s="171"/>
    </row>
    <row r="14" spans="1:93">
      <c r="B14" s="3" t="s">
        <v>185</v>
      </c>
      <c r="H14" s="10"/>
    </row>
    <row r="16" spans="1:93" s="225" customFormat="1" ht="32.450000000000003" customHeight="1">
      <c r="A16" s="3"/>
      <c r="B16" s="3"/>
      <c r="C16" s="3"/>
      <c r="D16" s="210" t="s">
        <v>182</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row>
    <row r="17" spans="1:93" s="225" customFormat="1">
      <c r="A17" s="3"/>
      <c r="B17" s="3"/>
      <c r="C17" s="210" t="s">
        <v>175</v>
      </c>
      <c r="D17" s="175">
        <v>5.9105558061870955E-2</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row>
    <row r="18" spans="1:93" s="225" customFormat="1">
      <c r="A18" s="3"/>
      <c r="B18" s="3"/>
      <c r="C18" s="210" t="s">
        <v>176</v>
      </c>
      <c r="D18" s="176">
        <v>5.4250584733874861E-2</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row>
    <row r="19" spans="1:93" s="225" customFormat="1">
      <c r="A19" s="3"/>
      <c r="B19" s="3"/>
      <c r="C19" s="210" t="s">
        <v>177</v>
      </c>
      <c r="D19" s="176">
        <v>4.0851479946700887E-2</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row>
    <row r="20" spans="1:93" s="225" customFormat="1">
      <c r="A20" s="3"/>
      <c r="B20" s="3"/>
      <c r="C20" s="210" t="s">
        <v>178</v>
      </c>
      <c r="D20" s="176">
        <v>3.7272429683242909E-2</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row>
    <row r="21" spans="1:93" s="225" customFormat="1">
      <c r="A21" s="3"/>
      <c r="B21" s="3"/>
      <c r="C21" s="210" t="s">
        <v>184</v>
      </c>
      <c r="D21" s="176">
        <v>3.4710993942526559E-2</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row>
    <row r="25" spans="1:93" ht="27.6" customHeight="1">
      <c r="D25" s="210" t="s">
        <v>183</v>
      </c>
    </row>
    <row r="26" spans="1:93">
      <c r="C26" s="210" t="s">
        <v>180</v>
      </c>
      <c r="D26" s="174">
        <v>0.2739683776047982</v>
      </c>
    </row>
    <row r="27" spans="1:93">
      <c r="C27" s="210" t="s">
        <v>179</v>
      </c>
      <c r="D27" s="173">
        <v>0.19196282694631994</v>
      </c>
    </row>
    <row r="28" spans="1:93">
      <c r="C28" s="210" t="s">
        <v>75</v>
      </c>
      <c r="D28" s="173">
        <v>8.5349164002361755E-2</v>
      </c>
    </row>
    <row r="29" spans="1:93">
      <c r="C29" s="210" t="s">
        <v>74</v>
      </c>
      <c r="D29" s="173">
        <v>8.331279270396845E-2</v>
      </c>
    </row>
    <row r="30" spans="1:93" ht="28.5">
      <c r="C30" s="210" t="s">
        <v>73</v>
      </c>
      <c r="D30" s="173">
        <v>7.5151900378120251E-2</v>
      </c>
    </row>
    <row r="33" spans="1:93" ht="18">
      <c r="B33" s="171" t="s">
        <v>186</v>
      </c>
      <c r="C33" s="171"/>
      <c r="D33" s="171"/>
      <c r="E33" s="171"/>
      <c r="F33" s="171"/>
      <c r="G33" s="171"/>
      <c r="H33" s="171"/>
      <c r="I33" s="171"/>
      <c r="J33" s="171"/>
      <c r="K33" s="171"/>
    </row>
    <row r="34" spans="1:93" s="225" customFormat="1" ht="15">
      <c r="A34" s="3"/>
      <c r="B34" s="3" t="s">
        <v>192</v>
      </c>
      <c r="C34" s="115"/>
      <c r="D34" s="115"/>
      <c r="E34" s="3"/>
      <c r="F34" s="3"/>
      <c r="G34" s="3" t="s">
        <v>191</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row>
    <row r="35" spans="1:93" s="225" customFormat="1" ht="15">
      <c r="A35" s="3"/>
      <c r="B35" s="3"/>
      <c r="C35" s="115"/>
      <c r="D35" s="115"/>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row>
    <row r="36" spans="1:93" s="225" customFormat="1" ht="15">
      <c r="A36" s="3"/>
      <c r="B36" s="3"/>
      <c r="C36" s="465" t="s">
        <v>43</v>
      </c>
      <c r="D36" s="465"/>
      <c r="E36" s="139"/>
      <c r="F36" s="139"/>
      <c r="G36" s="465" t="s">
        <v>187</v>
      </c>
      <c r="H36" s="465"/>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row>
    <row r="37" spans="1:93" s="225" customFormat="1">
      <c r="A37" s="3"/>
      <c r="B37" s="3"/>
      <c r="C37" s="178" t="s">
        <v>93</v>
      </c>
      <c r="D37" s="179">
        <v>0.4</v>
      </c>
      <c r="E37" s="3"/>
      <c r="F37" s="3"/>
      <c r="G37" s="178" t="s">
        <v>93</v>
      </c>
      <c r="H37" s="179">
        <v>0.28999999999999998</v>
      </c>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row>
    <row r="38" spans="1:93" s="225" customFormat="1" ht="27.6" customHeight="1">
      <c r="A38" s="3"/>
      <c r="B38" s="3"/>
      <c r="C38" s="177" t="s">
        <v>94</v>
      </c>
      <c r="D38" s="148">
        <v>0.32</v>
      </c>
      <c r="E38" s="3"/>
      <c r="F38" s="3"/>
      <c r="G38" s="177" t="s">
        <v>94</v>
      </c>
      <c r="H38" s="148">
        <v>0.33</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row>
    <row r="39" spans="1:93" s="225" customFormat="1">
      <c r="A39" s="3"/>
      <c r="B39" s="3"/>
      <c r="C39" s="177" t="s">
        <v>95</v>
      </c>
      <c r="D39" s="148">
        <v>0.19</v>
      </c>
      <c r="E39" s="3"/>
      <c r="F39" s="3"/>
      <c r="G39" s="177" t="s">
        <v>95</v>
      </c>
      <c r="H39" s="148">
        <v>0.32</v>
      </c>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row>
    <row r="40" spans="1:93" s="225" customFormat="1" ht="27.6" customHeight="1">
      <c r="A40" s="3"/>
      <c r="B40" s="3"/>
      <c r="C40" s="4"/>
      <c r="D40" s="226"/>
      <c r="E40" s="3"/>
      <c r="F40" s="3"/>
      <c r="G40" s="4"/>
      <c r="H40" s="226"/>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row>
    <row r="41" spans="1:93" s="225" customFormat="1" ht="27.6" customHeight="1">
      <c r="A41" s="3"/>
      <c r="B41" s="3"/>
      <c r="C41" s="177" t="s">
        <v>96</v>
      </c>
      <c r="D41" s="148">
        <v>0.32600000000000001</v>
      </c>
      <c r="E41" s="3"/>
      <c r="F41" s="3"/>
      <c r="G41" s="177" t="s">
        <v>96</v>
      </c>
      <c r="H41" s="148">
        <v>0.38</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row>
    <row r="42" spans="1:93" s="225" customFormat="1" ht="27.6" customHeight="1">
      <c r="A42" s="3"/>
      <c r="B42" s="3"/>
      <c r="C42" s="177" t="s">
        <v>97</v>
      </c>
      <c r="D42" s="148">
        <v>0.187</v>
      </c>
      <c r="E42" s="3"/>
      <c r="F42" s="3"/>
      <c r="G42" s="177" t="s">
        <v>97</v>
      </c>
      <c r="H42" s="148">
        <v>0.22</v>
      </c>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row>
    <row r="43" spans="1:93" s="225" customFormat="1" ht="27.6" customHeight="1">
      <c r="A43" s="3"/>
      <c r="B43" s="3"/>
      <c r="C43" s="177" t="s">
        <v>98</v>
      </c>
      <c r="D43" s="148">
        <v>0.16700000000000001</v>
      </c>
      <c r="E43" s="3"/>
      <c r="F43" s="3"/>
      <c r="G43" s="177" t="s">
        <v>98</v>
      </c>
      <c r="H43" s="148">
        <v>0.19</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row>
    <row r="44" spans="1:93" s="225" customFormat="1">
      <c r="A44" s="3"/>
      <c r="B44" s="3"/>
      <c r="C44" s="4"/>
      <c r="D44" s="227"/>
      <c r="E44" s="3"/>
      <c r="F44" s="3"/>
      <c r="G44" s="4"/>
      <c r="H44" s="227"/>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row>
    <row r="45" spans="1:93" s="225" customFormat="1" ht="30" customHeight="1">
      <c r="A45" s="3"/>
      <c r="B45" s="3"/>
      <c r="C45" s="147" t="s">
        <v>34</v>
      </c>
      <c r="D45" s="148" t="s">
        <v>99</v>
      </c>
      <c r="E45" s="3"/>
      <c r="F45" s="3"/>
      <c r="G45" s="147" t="s">
        <v>34</v>
      </c>
      <c r="H45" s="149">
        <v>4.9000000000000004</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row>
    <row r="47" spans="1:93" ht="18">
      <c r="B47" s="171" t="s">
        <v>181</v>
      </c>
      <c r="C47" s="171"/>
      <c r="D47" s="171"/>
      <c r="E47" s="171"/>
      <c r="F47" s="171"/>
      <c r="G47" s="171"/>
      <c r="H47" s="171"/>
      <c r="I47" s="171"/>
      <c r="J47" s="171"/>
      <c r="K47" s="171"/>
    </row>
    <row r="48" spans="1:93">
      <c r="B48" s="3" t="s">
        <v>185</v>
      </c>
    </row>
    <row r="50" spans="2:5" ht="31.5">
      <c r="B50" s="334"/>
      <c r="C50" s="208" t="s">
        <v>371</v>
      </c>
      <c r="D50" s="208" t="s">
        <v>363</v>
      </c>
      <c r="E50" s="335" t="s">
        <v>372</v>
      </c>
    </row>
    <row r="51" spans="2:5" ht="15.75">
      <c r="B51" s="208">
        <v>1</v>
      </c>
      <c r="C51" s="89" t="s">
        <v>344</v>
      </c>
      <c r="D51" s="89" t="s">
        <v>344</v>
      </c>
      <c r="E51" s="336" t="s">
        <v>344</v>
      </c>
    </row>
    <row r="52" spans="2:5" ht="15.75">
      <c r="B52" s="208">
        <v>2</v>
      </c>
      <c r="C52" s="89" t="s">
        <v>57</v>
      </c>
      <c r="D52" s="89" t="s">
        <v>61</v>
      </c>
      <c r="E52" s="336" t="s">
        <v>57</v>
      </c>
    </row>
    <row r="53" spans="2:5" ht="15.75">
      <c r="B53" s="208">
        <v>3</v>
      </c>
      <c r="C53" s="89" t="s">
        <v>56</v>
      </c>
      <c r="D53" s="89" t="s">
        <v>57</v>
      </c>
      <c r="E53" s="336" t="s">
        <v>56</v>
      </c>
    </row>
  </sheetData>
  <mergeCells count="3">
    <mergeCell ref="B2:K4"/>
    <mergeCell ref="C36:D36"/>
    <mergeCell ref="G36:H36"/>
  </mergeCells>
  <pageMargins left="0.7" right="0.7" top="0.75" bottom="0.75" header="0.3" footer="0.3"/>
  <pageSetup paperSize="9" scale="48"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4ab1862-bc14-471d-bbda-99f8086e065b" xsi:nil="true"/>
    <lcf76f155ced4ddcb4097134ff3c332f xmlns="930484b0-7225-47be-891f-e56e4f3483e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0FA5F7A0F0864A9D53D3231278B4CD" ma:contentTypeVersion="17" ma:contentTypeDescription="Crée un document." ma:contentTypeScope="" ma:versionID="91946c13538d7c45ee15fa620a9de7c3">
  <xsd:schema xmlns:xsd="http://www.w3.org/2001/XMLSchema" xmlns:xs="http://www.w3.org/2001/XMLSchema" xmlns:p="http://schemas.microsoft.com/office/2006/metadata/properties" xmlns:ns2="930484b0-7225-47be-891f-e56e4f3483ef" xmlns:ns3="14ab1862-bc14-471d-bbda-99f8086e065b" targetNamespace="http://schemas.microsoft.com/office/2006/metadata/properties" ma:root="true" ma:fieldsID="9e5b59ee8a333db2f6b4c04424f01b1d" ns2:_="" ns3:_="">
    <xsd:import namespace="930484b0-7225-47be-891f-e56e4f3483ef"/>
    <xsd:import namespace="14ab1862-bc14-471d-bbda-99f8086e06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484b0-7225-47be-891f-e56e4f348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1589929-6fc7-41fa-b0a9-9623bffbc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b1862-bc14-471d-bbda-99f8086e06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198e54b-ba91-414c-baf5-4ad1575a3f13}" ma:internalName="TaxCatchAll" ma:showField="CatchAllData" ma:web="14ab1862-bc14-471d-bbda-99f8086e06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21832E-407A-44D0-99BB-2B2EF01B804E}">
  <ds:schemaRefs>
    <ds:schemaRef ds:uri="http://schemas.microsoft.com/sharepoint/v3/contenttype/forms"/>
  </ds:schemaRefs>
</ds:datastoreItem>
</file>

<file path=customXml/itemProps2.xml><?xml version="1.0" encoding="utf-8"?>
<ds:datastoreItem xmlns:ds="http://schemas.openxmlformats.org/officeDocument/2006/customXml" ds:itemID="{E53EBFBA-9095-492C-97CA-21DF6CCC9248}">
  <ds:schemaRefs>
    <ds:schemaRef ds:uri="http://schemas.microsoft.com/office/2006/metadata/properties"/>
    <ds:schemaRef ds:uri="http://schemas.microsoft.com/office/infopath/2007/PartnerControls"/>
    <ds:schemaRef ds:uri="14ab1862-bc14-471d-bbda-99f8086e065b"/>
    <ds:schemaRef ds:uri="930484b0-7225-47be-891f-e56e4f3483ef"/>
  </ds:schemaRefs>
</ds:datastoreItem>
</file>

<file path=customXml/itemProps3.xml><?xml version="1.0" encoding="utf-8"?>
<ds:datastoreItem xmlns:ds="http://schemas.openxmlformats.org/officeDocument/2006/customXml" ds:itemID="{2E236420-E1F9-4B8B-8856-2AB912581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484b0-7225-47be-891f-e56e4f3483ef"/>
    <ds:schemaRef ds:uri="14ab1862-bc14-471d-bbda-99f8086e0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16</vt:i4>
      </vt:variant>
    </vt:vector>
  </HeadingPairs>
  <TitlesOfParts>
    <vt:vector size="32" baseType="lpstr">
      <vt:lpstr>Conditions d'utilisation</vt:lpstr>
      <vt:lpstr>Sommaire</vt:lpstr>
      <vt:lpstr>Indicateurs économiques</vt:lpstr>
      <vt:lpstr>Offre d'hébergements</vt:lpstr>
      <vt:lpstr>Synthèse offre d'hébergements</vt:lpstr>
      <vt:lpstr>Offre labellisée</vt:lpstr>
      <vt:lpstr>Tarif</vt:lpstr>
      <vt:lpstr>Fréquentation </vt:lpstr>
      <vt:lpstr>Origine des clientèles</vt:lpstr>
      <vt:lpstr>Campings - Nuitées</vt:lpstr>
      <vt:lpstr>Campings - Nuitées étrangères </vt:lpstr>
      <vt:lpstr>Campings - TO | durée séjour</vt:lpstr>
      <vt:lpstr>Hôtels - Nuitées</vt:lpstr>
      <vt:lpstr>Hôtels - Nuitées étrangères </vt:lpstr>
      <vt:lpstr>Hôtels - TO | durée séjour </vt:lpstr>
      <vt:lpstr>Sites de visite</vt:lpstr>
      <vt:lpstr>'Campings - Nuitées'!Zone_d_impression</vt:lpstr>
      <vt:lpstr>'Campings - Nuitées étrangères '!Zone_d_impression</vt:lpstr>
      <vt:lpstr>'Campings - TO | durée séjour'!Zone_d_impression</vt:lpstr>
      <vt:lpstr>'Conditions d''utilisation'!Zone_d_impression</vt:lpstr>
      <vt:lpstr>'Fréquentation '!Zone_d_impression</vt:lpstr>
      <vt:lpstr>'Hôtels - Nuitées'!Zone_d_impression</vt:lpstr>
      <vt:lpstr>'Hôtels - Nuitées étrangères '!Zone_d_impression</vt:lpstr>
      <vt:lpstr>'Hôtels - TO | durée séjour '!Zone_d_impression</vt:lpstr>
      <vt:lpstr>'Indicateurs économiques'!Zone_d_impression</vt:lpstr>
      <vt:lpstr>'Offre d''hébergements'!Zone_d_impression</vt:lpstr>
      <vt:lpstr>'Offre labellisée'!Zone_d_impression</vt:lpstr>
      <vt:lpstr>'Origine des clientèles'!Zone_d_impression</vt:lpstr>
      <vt:lpstr>'Sites de visite'!Zone_d_impression</vt:lpstr>
      <vt:lpstr>Sommaire!Zone_d_impression</vt:lpstr>
      <vt:lpstr>'Synthèse offre d''hébergements'!Zone_d_impression</vt:lpstr>
      <vt:lpstr>Tarif!Zone_d_impression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Bismes</dc:creator>
  <cp:lastModifiedBy>Karine BISMES</cp:lastModifiedBy>
  <cp:lastPrinted>2021-03-19T09:33:17Z</cp:lastPrinted>
  <dcterms:created xsi:type="dcterms:W3CDTF">2019-06-11T13:46:47Z</dcterms:created>
  <dcterms:modified xsi:type="dcterms:W3CDTF">2023-12-19T14:12:42Z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0x0101001B0FA5F7A0F0864A9D53D3231278B4CD</vt:lpwstr>
  </property>
  <property fmtid="{D5CDD505-2E9C-101B-9397-08002B2CF9AE}" pid="3" name="MediaServiceImageTags">
    <vt:lpwstr/>
  </property>
</Properties>
</file>