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charentestourisme1617.sharepoint.com/sites/serveur-ct/Documents partages/General/Data &amp; Intelligence touristique/LIVRABLES/A - PACK TERRITOIRE/Pack Expert/"/>
    </mc:Choice>
  </mc:AlternateContent>
  <xr:revisionPtr revIDLastSave="1346" documentId="13_ncr:1_{B6E8892A-FBCE-4B97-9AA6-0C3F070D67C6}" xr6:coauthVersionLast="47" xr6:coauthVersionMax="47" xr10:uidLastSave="{5FFD6800-D0CF-4C8F-83E1-7A3395A5E1E9}"/>
  <bookViews>
    <workbookView xWindow="-120" yWindow="-120" windowWidth="29040" windowHeight="15720" tabRatio="625" activeTab="1" xr2:uid="{00000000-000D-0000-FFFF-FFFF00000000}"/>
  </bookViews>
  <sheets>
    <sheet name="Conditions d'utilisation" sheetId="33" r:id="rId1"/>
    <sheet name="Sommaire" sheetId="13" r:id="rId2"/>
    <sheet name="Indicateurs économiques" sheetId="29" r:id="rId3"/>
    <sheet name="Offre d'hébergements" sheetId="1" r:id="rId4"/>
    <sheet name="Synthèse offre d'hébergements" sheetId="10" r:id="rId5"/>
    <sheet name="Offre labellisée" sheetId="17" r:id="rId6"/>
    <sheet name="Tarif" sheetId="28" r:id="rId7"/>
    <sheet name="Origine des clientèles" sheetId="32" r:id="rId8"/>
    <sheet name="Fréquentation " sheetId="31" r:id="rId9"/>
    <sheet name="Campings - Nuitées" sheetId="18" r:id="rId10"/>
    <sheet name="Campings - Nuitées étrangères " sheetId="24" r:id="rId11"/>
    <sheet name="Campings - TO | durée séjour" sheetId="25" r:id="rId12"/>
    <sheet name="Hôtels - Nuitées" sheetId="23" r:id="rId13"/>
    <sheet name="Hôtels - Nuitées étrangères " sheetId="2" r:id="rId14"/>
    <sheet name="Hôtels - TO | durée séjour " sheetId="6" r:id="rId15"/>
    <sheet name="Sites de visite" sheetId="4" r:id="rId16"/>
  </sheets>
  <definedNames>
    <definedName name="_xlnm.Print_Area" localSheetId="9">'Campings - Nuitées'!$A$1:$O$103</definedName>
    <definedName name="_xlnm.Print_Area" localSheetId="10">'Campings - Nuitées étrangères '!$A$1:$P$79</definedName>
    <definedName name="_xlnm.Print_Area" localSheetId="11">'Campings - TO | durée séjour'!$A$1:$L$89</definedName>
    <definedName name="_xlnm.Print_Area" localSheetId="0">'Conditions d''utilisation'!$A$1:$M$23</definedName>
    <definedName name="_xlnm.Print_Area" localSheetId="8">'Fréquentation '!$A$1:$Q$53</definedName>
    <definedName name="_xlnm.Print_Area" localSheetId="12">'Hôtels - Nuitées'!$A$1:$O$107</definedName>
    <definedName name="_xlnm.Print_Area" localSheetId="13">'Hôtels - Nuitées étrangères '!$A$1:$P$85</definedName>
    <definedName name="_xlnm.Print_Area" localSheetId="14">'Hôtels - TO | durée séjour '!$A$1:$N$156</definedName>
    <definedName name="_xlnm.Print_Area" localSheetId="2">'Indicateurs économiques'!$A$1:$G$58</definedName>
    <definedName name="_xlnm.Print_Area" localSheetId="3">'Offre d''hébergements'!$A$1:$K$92</definedName>
    <definedName name="_xlnm.Print_Area" localSheetId="5">'Offre labellisée'!$A$1:$N$50</definedName>
    <definedName name="_xlnm.Print_Area" localSheetId="7">'Origine des clientèles'!$A$1:$K$48</definedName>
    <definedName name="_xlnm.Print_Area" localSheetId="15">'Sites de visite'!$A$1:$K$53</definedName>
    <definedName name="_xlnm.Print_Area" localSheetId="1">Sommaire!$A$1:$P$62</definedName>
    <definedName name="_xlnm.Print_Area" localSheetId="4">'Synthèse offre d''hébergements'!$A$1:$O$92</definedName>
    <definedName name="_xlnm.Print_Area" localSheetId="6">Tarif!$A$1:$K$51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9" i="1" l="1"/>
  <c r="F87" i="1" s="1"/>
  <c r="G89" i="1"/>
  <c r="G87" i="1" s="1"/>
  <c r="H89" i="1"/>
  <c r="I89" i="1"/>
  <c r="J89" i="1"/>
  <c r="J87" i="1" s="1"/>
  <c r="K89" i="1"/>
  <c r="K87" i="1" s="1"/>
  <c r="F90" i="1"/>
  <c r="G90" i="1"/>
  <c r="H90" i="1"/>
  <c r="I90" i="1"/>
  <c r="J90" i="1"/>
  <c r="J88" i="1" s="1"/>
  <c r="K90" i="1"/>
  <c r="K88" i="1" s="1"/>
  <c r="E89" i="1"/>
  <c r="E87" i="1" s="1"/>
  <c r="E90" i="1"/>
  <c r="E88" i="1" s="1"/>
  <c r="I88" i="1"/>
  <c r="H88" i="1"/>
  <c r="G88" i="1"/>
  <c r="F88" i="1"/>
  <c r="I87" i="1"/>
  <c r="H87" i="1"/>
  <c r="K68" i="1"/>
  <c r="J68" i="1"/>
  <c r="I68" i="1"/>
  <c r="H68" i="1"/>
  <c r="G68" i="1"/>
  <c r="F68" i="1"/>
  <c r="E68" i="1"/>
  <c r="K67" i="1"/>
  <c r="J67" i="1"/>
  <c r="I67" i="1"/>
  <c r="H67" i="1"/>
  <c r="G67" i="1"/>
  <c r="F67" i="1"/>
  <c r="E67" i="1"/>
  <c r="I21" i="13"/>
  <c r="I20" i="13"/>
  <c r="I18" i="13"/>
  <c r="I17" i="13"/>
  <c r="D19" i="29" l="1"/>
  <c r="B19" i="29"/>
  <c r="D10" i="28"/>
  <c r="D8" i="28"/>
  <c r="C21" i="1"/>
  <c r="C19" i="1"/>
  <c r="C17" i="1"/>
  <c r="C13" i="1"/>
  <c r="C11" i="1"/>
  <c r="E14" i="10"/>
  <c r="C21" i="23" l="1"/>
  <c r="K31" i="18" l="1"/>
  <c r="J86" i="1" l="1"/>
  <c r="I86" i="1"/>
  <c r="H86" i="1"/>
  <c r="G86" i="1"/>
  <c r="F86" i="1"/>
  <c r="E86" i="1"/>
  <c r="F84" i="1"/>
  <c r="E84" i="1"/>
  <c r="F83" i="1"/>
  <c r="E83" i="1"/>
  <c r="H82" i="1"/>
  <c r="G82" i="1"/>
  <c r="F82" i="1"/>
  <c r="E82" i="1"/>
  <c r="J81" i="1"/>
  <c r="I81" i="1"/>
  <c r="H81" i="1"/>
  <c r="G81" i="1"/>
  <c r="F81" i="1"/>
  <c r="E81" i="1"/>
  <c r="J76" i="1"/>
  <c r="J82" i="1" s="1"/>
  <c r="I76" i="1"/>
  <c r="I82" i="1" s="1"/>
  <c r="F64" i="1"/>
  <c r="E64" i="1"/>
  <c r="F63" i="1"/>
  <c r="E63" i="1"/>
  <c r="F62" i="1"/>
  <c r="E62" i="1"/>
  <c r="F61" i="1"/>
  <c r="E61" i="1"/>
  <c r="F60" i="1"/>
  <c r="E60" i="1"/>
  <c r="F59" i="1"/>
  <c r="E59" i="1"/>
  <c r="F58" i="1"/>
  <c r="E58" i="1"/>
  <c r="F57" i="1"/>
  <c r="E57" i="1"/>
  <c r="F54" i="1"/>
  <c r="E54" i="1"/>
  <c r="F53" i="1"/>
  <c r="E53" i="1"/>
  <c r="F40" i="1"/>
  <c r="E40" i="1"/>
  <c r="F39" i="1"/>
  <c r="E39" i="1"/>
  <c r="C20" i="23" l="1"/>
  <c r="B19" i="23"/>
  <c r="C17" i="2"/>
  <c r="C14" i="6"/>
  <c r="C13" i="6"/>
  <c r="C24" i="2"/>
  <c r="B15" i="2" s="1"/>
  <c r="D24" i="2"/>
  <c r="C16" i="2" s="1"/>
  <c r="D23" i="2"/>
  <c r="C23" i="2"/>
  <c r="J90" i="23"/>
  <c r="J89" i="23"/>
  <c r="J88" i="23"/>
  <c r="J87" i="23"/>
  <c r="J86" i="23"/>
  <c r="J85" i="23"/>
  <c r="J84" i="23"/>
  <c r="J83" i="23"/>
  <c r="J82" i="23"/>
  <c r="J81" i="23"/>
  <c r="J80" i="23"/>
  <c r="J79" i="23"/>
  <c r="J78" i="23"/>
  <c r="J75" i="23"/>
  <c r="J74" i="23"/>
  <c r="J73" i="23"/>
  <c r="J72" i="23"/>
  <c r="J71" i="23"/>
  <c r="J70" i="23"/>
  <c r="J69" i="23"/>
  <c r="J68" i="23"/>
  <c r="J67" i="23"/>
  <c r="J66" i="23"/>
  <c r="J65" i="23"/>
  <c r="J64" i="23"/>
  <c r="J63" i="23"/>
  <c r="K31" i="23"/>
  <c r="K30" i="23"/>
  <c r="K29" i="23"/>
  <c r="K28" i="23"/>
  <c r="K27" i="23"/>
  <c r="K26" i="23"/>
  <c r="C14" i="25"/>
  <c r="C13" i="25"/>
  <c r="C20" i="18" s="1"/>
  <c r="C21" i="18"/>
  <c r="C17" i="24"/>
  <c r="D22" i="24"/>
  <c r="D23" i="24"/>
  <c r="C16" i="24" s="1"/>
  <c r="C23" i="24"/>
  <c r="B15" i="24" s="1"/>
  <c r="C22" i="24"/>
  <c r="J65" i="25"/>
  <c r="J64" i="25"/>
  <c r="J63" i="25"/>
  <c r="J62" i="25"/>
  <c r="J61" i="25"/>
  <c r="J60" i="25"/>
  <c r="J59" i="25"/>
  <c r="K102" i="18"/>
  <c r="K101" i="18"/>
  <c r="K100" i="18"/>
  <c r="K99" i="18"/>
  <c r="J70" i="18"/>
  <c r="J69" i="18"/>
  <c r="J68" i="18"/>
  <c r="J67" i="18"/>
  <c r="J66" i="18"/>
  <c r="J65" i="18"/>
  <c r="J64" i="18"/>
  <c r="K32" i="18"/>
  <c r="K30" i="18"/>
  <c r="K29" i="18"/>
  <c r="K28" i="18"/>
  <c r="K27" i="18"/>
  <c r="B19" i="18"/>
  <c r="C10" i="32"/>
  <c r="C11" i="32"/>
  <c r="C9" i="32"/>
  <c r="E11" i="32"/>
  <c r="E10" i="32"/>
  <c r="E9" i="32"/>
  <c r="E53" i="10" l="1"/>
  <c r="E25" i="13" l="1"/>
  <c r="H13" i="13"/>
  <c r="H12" i="13"/>
  <c r="M20" i="13"/>
  <c r="M19" i="13"/>
  <c r="C19" i="13"/>
  <c r="M18" i="13"/>
  <c r="C16" i="13"/>
  <c r="B21" i="1"/>
  <c r="E17" i="13" s="1"/>
  <c r="B19" i="1"/>
  <c r="E15" i="13" s="1"/>
  <c r="B15" i="1"/>
  <c r="C15" i="1" s="1"/>
  <c r="B13" i="1"/>
  <c r="B11" i="1"/>
  <c r="C17" i="13" l="1"/>
  <c r="C15" i="13"/>
  <c r="C53" i="10"/>
  <c r="E77" i="10" l="1"/>
  <c r="F76" i="10"/>
  <c r="E76" i="10"/>
  <c r="F75" i="10"/>
  <c r="E75" i="10"/>
  <c r="D75" i="10"/>
  <c r="F74" i="10"/>
  <c r="E74" i="10"/>
  <c r="D74" i="10"/>
  <c r="F73" i="10"/>
  <c r="E73" i="10"/>
  <c r="D73" i="10"/>
  <c r="F72" i="10"/>
  <c r="E72" i="10"/>
  <c r="D72" i="10"/>
  <c r="F71" i="10"/>
  <c r="E71" i="10"/>
  <c r="D71" i="10"/>
  <c r="F70" i="10"/>
  <c r="E70" i="10"/>
  <c r="D70" i="10"/>
  <c r="F69" i="10"/>
  <c r="E69" i="10"/>
  <c r="F68" i="10"/>
  <c r="E68" i="10"/>
  <c r="E67" i="10"/>
  <c r="D67" i="10"/>
  <c r="F66" i="10"/>
  <c r="E66" i="10"/>
  <c r="D66" i="10"/>
  <c r="E59" i="10"/>
  <c r="C59" i="10"/>
  <c r="D14" i="10" s="1"/>
  <c r="C58" i="10"/>
  <c r="E56" i="10"/>
  <c r="C56" i="10"/>
  <c r="E54" i="10"/>
  <c r="C54" i="10"/>
  <c r="E52" i="10"/>
  <c r="C52" i="10"/>
  <c r="G29" i="10"/>
  <c r="D29" i="10"/>
  <c r="G28" i="10"/>
  <c r="D28" i="10"/>
  <c r="G27" i="10"/>
  <c r="D27" i="10"/>
  <c r="G26" i="10"/>
  <c r="D26" i="10"/>
  <c r="F30" i="10"/>
  <c r="C30" i="10"/>
  <c r="F29" i="10"/>
  <c r="C29" i="10"/>
  <c r="C28" i="10"/>
  <c r="F27" i="10"/>
  <c r="C27" i="10"/>
  <c r="F26" i="10"/>
  <c r="C26" i="10"/>
  <c r="C31" i="10" l="1"/>
  <c r="B17" i="1"/>
  <c r="C55" i="10"/>
  <c r="C57" i="10" s="1"/>
  <c r="D13" i="10" s="1"/>
  <c r="E13" i="10" s="1"/>
  <c r="E55" i="10"/>
  <c r="E57" i="10" s="1"/>
  <c r="E61" i="10" s="1"/>
  <c r="F59" i="10" s="1"/>
  <c r="D30" i="10"/>
  <c r="D31" i="10" s="1"/>
  <c r="B9" i="1"/>
  <c r="C9" i="1"/>
  <c r="C12" i="13"/>
  <c r="G30" i="10"/>
  <c r="F28" i="10"/>
  <c r="D17" i="10" l="1"/>
  <c r="E17" i="10" s="1"/>
  <c r="E16" i="13"/>
  <c r="F57" i="10"/>
  <c r="D16" i="10"/>
  <c r="E16" i="10" s="1"/>
  <c r="D18" i="10"/>
  <c r="F13" i="13" s="1"/>
  <c r="H28" i="10"/>
  <c r="C40" i="29"/>
  <c r="F31" i="10" l="1"/>
  <c r="E28" i="10"/>
  <c r="E30" i="10"/>
  <c r="E29" i="10"/>
  <c r="F61" i="10"/>
  <c r="H26" i="10"/>
  <c r="E27" i="10"/>
  <c r="G31" i="10"/>
  <c r="H29" i="10"/>
  <c r="H27" i="10"/>
  <c r="C61" i="10" l="1"/>
  <c r="D59" i="10" s="1"/>
  <c r="H30" i="10"/>
  <c r="H31" i="10"/>
  <c r="E26" i="10"/>
  <c r="F54" i="10"/>
  <c r="F53" i="10"/>
  <c r="E31" i="10"/>
  <c r="F56" i="10"/>
  <c r="F55" i="10"/>
  <c r="F52" i="10"/>
  <c r="D57" i="10" l="1"/>
  <c r="D52" i="10"/>
  <c r="D55" i="10"/>
  <c r="D53" i="10"/>
  <c r="D61" i="10"/>
  <c r="D54" i="10"/>
  <c r="D56" i="10"/>
</calcChain>
</file>

<file path=xl/sharedStrings.xml><?xml version="1.0" encoding="utf-8"?>
<sst xmlns="http://schemas.openxmlformats.org/spreadsheetml/2006/main" count="1493" uniqueCount="433">
  <si>
    <t>TYPE D'HEBERGEMENT</t>
  </si>
  <si>
    <t>CLASSEMENT</t>
  </si>
  <si>
    <t>Nombre de structures et
Nombre de lits touristiques</t>
  </si>
  <si>
    <t xml:space="preserve">HOTELLERIE DE PLEIN AIR </t>
  </si>
  <si>
    <t>Non classés</t>
  </si>
  <si>
    <t>Nbre de structures</t>
  </si>
  <si>
    <t>Nbre de lits touristiques</t>
  </si>
  <si>
    <t xml:space="preserve">1 étoile </t>
  </si>
  <si>
    <t xml:space="preserve">2 étoiles </t>
  </si>
  <si>
    <t xml:space="preserve">3 étoiles </t>
  </si>
  <si>
    <t xml:space="preserve">4 étoiles </t>
  </si>
  <si>
    <t xml:space="preserve">5 étoiles </t>
  </si>
  <si>
    <t>TOTAL</t>
  </si>
  <si>
    <t xml:space="preserve">HOTELLERIE 
</t>
  </si>
  <si>
    <t xml:space="preserve">MEUBLES DE TOURISME </t>
  </si>
  <si>
    <t>1 étoile</t>
  </si>
  <si>
    <t>2 étoiles</t>
  </si>
  <si>
    <t>3 étoiles</t>
  </si>
  <si>
    <t>4 étoiles</t>
  </si>
  <si>
    <t>5 étoiles</t>
  </si>
  <si>
    <t xml:space="preserve">Résidence de Tourisme </t>
  </si>
  <si>
    <t xml:space="preserve">Village de Vacances </t>
  </si>
  <si>
    <t>Auberge de Jeunesse</t>
  </si>
  <si>
    <t>TOTAL HEBERGEMENT GENERAL</t>
  </si>
  <si>
    <t>Avril</t>
  </si>
  <si>
    <t>Mai</t>
  </si>
  <si>
    <t>Juin</t>
  </si>
  <si>
    <t>Juillet</t>
  </si>
  <si>
    <t>Août</t>
  </si>
  <si>
    <t>Septembre</t>
  </si>
  <si>
    <t>Avril à Septembre</t>
  </si>
  <si>
    <t>Nombre de nuitées</t>
  </si>
  <si>
    <t>Part des nuitées étrangères</t>
  </si>
  <si>
    <t>Taux d'occupation</t>
  </si>
  <si>
    <t>Durée moyenne de séjour</t>
  </si>
  <si>
    <t>Janvier</t>
  </si>
  <si>
    <t>Février</t>
  </si>
  <si>
    <t>Mars</t>
  </si>
  <si>
    <t>Octobre</t>
  </si>
  <si>
    <t>Novembre</t>
  </si>
  <si>
    <t>Décembre</t>
  </si>
  <si>
    <t>Année</t>
  </si>
  <si>
    <t>Nuitées étrangères</t>
  </si>
  <si>
    <t>Charente-Maritime</t>
  </si>
  <si>
    <t>1 et 2*</t>
  </si>
  <si>
    <t>nd</t>
  </si>
  <si>
    <t>Ensemble des catégories</t>
  </si>
  <si>
    <t>=</t>
  </si>
  <si>
    <t>avant saison</t>
  </si>
  <si>
    <t xml:space="preserve">haute saison </t>
  </si>
  <si>
    <t>après saison</t>
  </si>
  <si>
    <t>année</t>
  </si>
  <si>
    <t>-4 points</t>
  </si>
  <si>
    <t>Nuitées</t>
  </si>
  <si>
    <t>Part</t>
  </si>
  <si>
    <t>Part des nuitées étrangères par catégorie</t>
  </si>
  <si>
    <t>Durée de sejour</t>
  </si>
  <si>
    <t>Pays-Bas</t>
  </si>
  <si>
    <t>Allemagne</t>
  </si>
  <si>
    <t>Belgique</t>
  </si>
  <si>
    <t>Suisse</t>
  </si>
  <si>
    <t>Principales nationalités</t>
  </si>
  <si>
    <t>Espagne</t>
  </si>
  <si>
    <t>4 -5*</t>
  </si>
  <si>
    <t>arrière saison</t>
  </si>
  <si>
    <t>3 *</t>
  </si>
  <si>
    <t>Catégorie</t>
  </si>
  <si>
    <t>Hôtellerie</t>
  </si>
  <si>
    <t>Meublés</t>
  </si>
  <si>
    <t>Chambres d'hôtes</t>
  </si>
  <si>
    <t>Hébergements collectifs</t>
  </si>
  <si>
    <t>Nombre de lits</t>
  </si>
  <si>
    <t>TOTAL HEBERGEMENT MARCHAND</t>
  </si>
  <si>
    <t>Non classé</t>
  </si>
  <si>
    <t>Auvergne-Rhône-Alpes</t>
  </si>
  <si>
    <t>Centre-Val de Loire</t>
  </si>
  <si>
    <t>Occitanie</t>
  </si>
  <si>
    <t>Pays de la Loire</t>
  </si>
  <si>
    <t>Total</t>
  </si>
  <si>
    <t>2-</t>
  </si>
  <si>
    <t>4-</t>
  </si>
  <si>
    <t>5-</t>
  </si>
  <si>
    <t>6-</t>
  </si>
  <si>
    <t>7-</t>
  </si>
  <si>
    <t>8-</t>
  </si>
  <si>
    <t>9-</t>
  </si>
  <si>
    <t>10-</t>
  </si>
  <si>
    <t>Source : Charentes Tourisme</t>
  </si>
  <si>
    <t>France</t>
  </si>
  <si>
    <t>Hôtellerie de Plein Air</t>
  </si>
  <si>
    <t>Meublés de Tourisme</t>
  </si>
  <si>
    <t xml:space="preserve">Collectifs </t>
  </si>
  <si>
    <t>Chambres d'hôtes*</t>
  </si>
  <si>
    <t>Total hébergement marchand</t>
  </si>
  <si>
    <t>Résidences secondaires</t>
  </si>
  <si>
    <t>Office de tourisme</t>
  </si>
  <si>
    <t xml:space="preserve">Part </t>
  </si>
  <si>
    <t>Couple</t>
  </si>
  <si>
    <t>Famille</t>
  </si>
  <si>
    <t>Seul</t>
  </si>
  <si>
    <t>Inactif</t>
  </si>
  <si>
    <t>Cadre Pro Libérale</t>
  </si>
  <si>
    <t>Profession intermédiaire</t>
  </si>
  <si>
    <t>Total hébergement</t>
  </si>
  <si>
    <t>Part des nuitées étrangères par mois</t>
  </si>
  <si>
    <t>Nuitées totales</t>
  </si>
  <si>
    <t>Nuitées françaises</t>
  </si>
  <si>
    <t xml:space="preserve">Offre d'hébergement labellisé </t>
  </si>
  <si>
    <t>Offre labellisée</t>
  </si>
  <si>
    <t>Fréquentation touristique - Nuitées touristiques</t>
  </si>
  <si>
    <t>11-</t>
  </si>
  <si>
    <t>12-</t>
  </si>
  <si>
    <t>13-</t>
  </si>
  <si>
    <t>14-</t>
  </si>
  <si>
    <t>Clientèle étrangère</t>
  </si>
  <si>
    <t xml:space="preserve">Clientèle française </t>
  </si>
  <si>
    <t>Sommaire</t>
  </si>
  <si>
    <t>Tarif maximum</t>
  </si>
  <si>
    <t>Tarif moyen</t>
  </si>
  <si>
    <t>Ensemble</t>
  </si>
  <si>
    <t xml:space="preserve">Pays </t>
  </si>
  <si>
    <t>[0;2]</t>
  </si>
  <si>
    <t>[3;5]</t>
  </si>
  <si>
    <t>[6;9]</t>
  </si>
  <si>
    <t>&gt; 10 pers.</t>
  </si>
  <si>
    <t>nc</t>
  </si>
  <si>
    <t>Capacité</t>
  </si>
  <si>
    <t>Lits marchands</t>
  </si>
  <si>
    <t>Lits total</t>
  </si>
  <si>
    <t>Tarifs en hôtellerie et meublés de tourisme</t>
  </si>
  <si>
    <t>Part de l’emploi touristique sur l’emploi total de la zone</t>
  </si>
  <si>
    <t>Nombre d’emplois touristiques en équivalent temps plein</t>
  </si>
  <si>
    <t>Évolution du nombre d’emplois entre 2009 et 2015</t>
  </si>
  <si>
    <t>Part de l’emploi non salarié</t>
  </si>
  <si>
    <t>Hébergement</t>
  </si>
  <si>
    <t>Restauration</t>
  </si>
  <si>
    <t>Commerce</t>
  </si>
  <si>
    <t>Soins</t>
  </si>
  <si>
    <t>Patrimoine et culture</t>
  </si>
  <si>
    <t>Offices de tourisme</t>
  </si>
  <si>
    <t>Artisanat et autres secteurs</t>
  </si>
  <si>
    <t xml:space="preserve">Richesse dégagée grâce au tourisme </t>
  </si>
  <si>
    <t>504,8 millions €</t>
  </si>
  <si>
    <t xml:space="preserve">1- </t>
  </si>
  <si>
    <t>Emplois touristiques</t>
  </si>
  <si>
    <t>3-</t>
  </si>
  <si>
    <t>15-</t>
  </si>
  <si>
    <t>Taxe de séjour</t>
  </si>
  <si>
    <t>TAD</t>
  </si>
  <si>
    <t>Evolution des nuitées par saison</t>
  </si>
  <si>
    <t>Evolution des nuitées par mois</t>
  </si>
  <si>
    <t xml:space="preserve">Evolution des nuitées par catégorie </t>
  </si>
  <si>
    <t>OFFRE</t>
  </si>
  <si>
    <t>FREQUENTATION</t>
  </si>
  <si>
    <t>CLIENTELES</t>
  </si>
  <si>
    <t>ECO</t>
  </si>
  <si>
    <t>Campings</t>
  </si>
  <si>
    <t>Hôtels</t>
  </si>
  <si>
    <t>Origine des clientèles</t>
  </si>
  <si>
    <t>Nombre moyen d'emplois touristiques selon le secteur d'activité</t>
  </si>
  <si>
    <t>Evolution par catégorie</t>
  </si>
  <si>
    <t>Structures</t>
  </si>
  <si>
    <t>Lits</t>
  </si>
  <si>
    <t>Sources : Charentes Tourisme, Atout France et les Offices de tourisme de la Charente et la Charente Maritime</t>
  </si>
  <si>
    <t xml:space="preserve">Nb de structures en héb. marchand </t>
  </si>
  <si>
    <t>Nb de résidences secondaires</t>
  </si>
  <si>
    <t>Sources : Charentes Tourisme, Atout France et les Offices de tourisme de la Charente et la Charente-Maritime</t>
  </si>
  <si>
    <t>Offre labellisée à l'échelle des territoires</t>
  </si>
  <si>
    <t>Sources : SIT, Charentes Tourisme</t>
  </si>
  <si>
    <t>Tarif 
maximum</t>
  </si>
  <si>
    <t xml:space="preserve">Fréquentation touristique </t>
  </si>
  <si>
    <t>Tarif minimum</t>
  </si>
  <si>
    <t xml:space="preserve">Evolution des nuitées </t>
  </si>
  <si>
    <t>Evolution des nuitées totales par emplacement équipé ou nu</t>
  </si>
  <si>
    <t>Equipé</t>
  </si>
  <si>
    <t>Nu</t>
  </si>
  <si>
    <t xml:space="preserve"> Campings - Nuitées</t>
  </si>
  <si>
    <t xml:space="preserve"> Campings  - Nuitées étrangères</t>
  </si>
  <si>
    <t xml:space="preserve"> Campings  - Taux d'occupation et durée de séjour</t>
  </si>
  <si>
    <t xml:space="preserve"> Hôtellerie  - Nuitées</t>
  </si>
  <si>
    <t xml:space="preserve"> Hôtels  - Nuitées étrangères</t>
  </si>
  <si>
    <t>Hôtels  - Taux d'occupation et durée de séjour</t>
  </si>
  <si>
    <t xml:space="preserve">Les Charentes </t>
  </si>
  <si>
    <t>Les Charentes</t>
  </si>
  <si>
    <t>16 720 emplois touristiques</t>
  </si>
  <si>
    <t>+7,4%</t>
  </si>
  <si>
    <t>573 millions €</t>
  </si>
  <si>
    <t>Charente (16)</t>
  </si>
  <si>
    <t>Charente</t>
  </si>
  <si>
    <t>2 590 emplois touristiques</t>
  </si>
  <si>
    <t xml:space="preserve">Charente </t>
  </si>
  <si>
    <t xml:space="preserve">Part des nuitées  d'affaires </t>
  </si>
  <si>
    <t>-3 points</t>
  </si>
  <si>
    <t>3 points</t>
  </si>
  <si>
    <t>1 point</t>
  </si>
  <si>
    <t>2 points</t>
  </si>
  <si>
    <t>Taux d'occupation par catégorie</t>
  </si>
  <si>
    <t>Durée de séjour par catégorie</t>
  </si>
  <si>
    <t>Nuitées touristiques</t>
  </si>
  <si>
    <t>Source : FVT Orange</t>
  </si>
  <si>
    <t>TOP 5 Département</t>
  </si>
  <si>
    <t>Gironde</t>
  </si>
  <si>
    <t>Paris</t>
  </si>
  <si>
    <t>Hauts-de-Seine</t>
  </si>
  <si>
    <t>Yvelines</t>
  </si>
  <si>
    <t>Vienne</t>
  </si>
  <si>
    <t>TOP 5 Région</t>
  </si>
  <si>
    <t>Nouvelle Aquitaine</t>
  </si>
  <si>
    <t>Ile-de-France</t>
  </si>
  <si>
    <t>Source : Kantar TNS 2018</t>
  </si>
  <si>
    <t xml:space="preserve">Provenance de la clientèle étrangère </t>
  </si>
  <si>
    <t>Royaume Uni</t>
  </si>
  <si>
    <t>Etats Unis</t>
  </si>
  <si>
    <t>1 points</t>
  </si>
  <si>
    <t>AUBETERRE-SUR-DRONNE</t>
  </si>
  <si>
    <t>ANGOULÊME</t>
  </si>
  <si>
    <t>CHASSENON</t>
  </si>
  <si>
    <t>SAINT SIMON</t>
  </si>
  <si>
    <t>Comparatif Charente / Les Charentes / France</t>
  </si>
  <si>
    <t>Poids de l'hébergement non marchand</t>
  </si>
  <si>
    <t>Répartition de l'offre</t>
  </si>
  <si>
    <t>Site</t>
  </si>
  <si>
    <t>Ville</t>
  </si>
  <si>
    <t>TOP 10 - Fréquentation des sites de visite</t>
  </si>
  <si>
    <t>nsp</t>
  </si>
  <si>
    <t>ATTRACTIVITE</t>
  </si>
  <si>
    <t>Commune touristique</t>
  </si>
  <si>
    <t xml:space="preserve">Station classée de tourisme </t>
  </si>
  <si>
    <t xml:space="preserve">Station Verte </t>
  </si>
  <si>
    <t>Famille Plus</t>
  </si>
  <si>
    <t>Village Étape®</t>
  </si>
  <si>
    <t>Villages de Pierres et d'Eau</t>
  </si>
  <si>
    <t>Petites Cités de Caractère®</t>
  </si>
  <si>
    <t>Villes et Pays d'art et d'histoire</t>
  </si>
  <si>
    <t xml:space="preserve">Plus Beaux Villages de France </t>
  </si>
  <si>
    <t xml:space="preserve">Plus Beaux Détours de France </t>
  </si>
  <si>
    <t xml:space="preserve">Ville et Métiers d'Art </t>
  </si>
  <si>
    <t>CADRE DE VIE</t>
  </si>
  <si>
    <t>Villes et villages Etoilés</t>
  </si>
  <si>
    <t>Cittaslow</t>
  </si>
  <si>
    <t>SPORT ET NATURE</t>
  </si>
  <si>
    <t>Territoire Vélo</t>
  </si>
  <si>
    <t>France Station Nautique</t>
  </si>
  <si>
    <t>GASTRONOMIE</t>
  </si>
  <si>
    <t>Vignobles et découvertes</t>
  </si>
  <si>
    <t>Indicateurs économiques</t>
  </si>
  <si>
    <t>Nuitées en hôtellerie de plein air</t>
  </si>
  <si>
    <t>Nuitées étrangères en hôtellerie de plein air</t>
  </si>
  <si>
    <t>Taux d'occupation et durée de séjour en hôtellerie de plein air</t>
  </si>
  <si>
    <t>Nuitées en hôtellerie</t>
  </si>
  <si>
    <t>Nuitées étrangères en hôtellerie</t>
  </si>
  <si>
    <t>Taux d'occupation et durée de séjour en hôtellerie</t>
  </si>
  <si>
    <t>Offre et fréquentation des sites de visite</t>
  </si>
  <si>
    <t>Fréquentation des golfs</t>
  </si>
  <si>
    <t>2017**</t>
  </si>
  <si>
    <t>Meublé de tourisme - Tarif semaine</t>
  </si>
  <si>
    <t xml:space="preserve"> Hôtellerie - Tarif chambre double</t>
  </si>
  <si>
    <t xml:space="preserve">Principales nationalités </t>
  </si>
  <si>
    <t>Nombre moyen d’emplois touristiques</t>
  </si>
  <si>
    <t>Nombre d'hébergements identifiés</t>
  </si>
  <si>
    <t xml:space="preserve">HEBERGEMENTS COLLECTIFS 
</t>
  </si>
  <si>
    <t>RESIDENCES SECONDAIRES</t>
  </si>
  <si>
    <r>
      <t xml:space="preserve">Nb de lits touristiques </t>
    </r>
    <r>
      <rPr>
        <sz val="9"/>
        <color rgb="FF007188"/>
        <rFont val="Myriad Pro"/>
        <family val="2"/>
      </rPr>
      <t>(marchand+non marchand)</t>
    </r>
  </si>
  <si>
    <t xml:space="preserve">Nb de lits en hébergements marchands </t>
  </si>
  <si>
    <t>Sites remarquables du goût</t>
  </si>
  <si>
    <t>Provenance de la clientèle française</t>
  </si>
  <si>
    <r>
      <t xml:space="preserve">Tarif
</t>
    </r>
    <r>
      <rPr>
        <sz val="20"/>
        <color theme="0"/>
        <rFont val="Myriad Pro"/>
        <family val="2"/>
      </rPr>
      <t xml:space="preserve"> hôtellerie - meublés de tourisme</t>
    </r>
  </si>
  <si>
    <t>Tarif
 minimum</t>
  </si>
  <si>
    <t>Avril - Sept.</t>
  </si>
  <si>
    <t>Profil type - Charente</t>
  </si>
  <si>
    <t xml:space="preserve">* référencés dans la base du service Data &amp; IT ou sur le SIT </t>
  </si>
  <si>
    <t>Sources : INSEE, donnée 2015, Collectivités</t>
  </si>
  <si>
    <t>15% des emplois touristiques des Charentes</t>
  </si>
  <si>
    <t>** Données 2017 non disponibles en Charente. Afin de limiter l'impact de la rupture de série statistique, les données 2016 sur l'offre en Charente 2016 ont été considérées pour l'année 2017.</t>
  </si>
  <si>
    <t>Non classés*</t>
  </si>
  <si>
    <t>Résidence hôtelière*</t>
  </si>
  <si>
    <t>Maison Familiale de Vacances*</t>
  </si>
  <si>
    <t>CHAMBRES D'HÔTES*</t>
  </si>
  <si>
    <t>Non classé*</t>
  </si>
  <si>
    <t>Synthèse de l'offre d'hébergements</t>
  </si>
  <si>
    <t>Offre d'hébergements</t>
  </si>
  <si>
    <t>nc : non concerné</t>
  </si>
  <si>
    <t>Sport et loisirs</t>
  </si>
  <si>
    <t>nd : non disponible</t>
  </si>
  <si>
    <t>nsp : ne souhaite pas communiquer ses données</t>
  </si>
  <si>
    <t xml:space="preserve">Conditions d’utilisation et protection des données </t>
  </si>
  <si>
    <t>Ce pack Expert propose un ensemble de données collectées par Charentes Tourisme ou par l’intermédiaire des Offices de Tourisme (Système d’Information Touristique des Charentes) ou acquises auprès de différents organismes.                    
Toutes ces données validées, traitées statistiquement et analysées par Charentes Tourisme pour faciliter leur exploitation sont mises gracieusement - et exclusivement- à disposition des collectivités et Offices de tourisme, de leurs équipements touristiques ou au profit de leur projet de territoire. 
Aucune autre diffusion intégrale de ce support n’est autorisée sans l’accord préalable de Charentes Tourisme. Ce support n’est destiné à aucune autre cible (ni les autres collectivités et offices de tourisme d’autres territoires, ni les porteurs de projets privés, ni les acteurs privés, ni les bureaux d’étude – hormis ceux missionnés par les collectivités ou les offices de tourisme pour leur propre compte) Toute diffusion intégrale de fichier sur un support web est également interdite.
A l’inverse, les données peuvent être utilisées et communiquées dans les propres supports créés par la collectivité, sous forme de chiffres clés, en y mentionnant la source.
En cas de non-respect de ces conditions d’utilisation du support et de la protection des données, Charentes Tourisme se réserve le droit de ne plus diffuser ni procéder à la mise à jour annuelle du support.</t>
  </si>
  <si>
    <t>Evolution de l'offre d'hébergements</t>
  </si>
  <si>
    <t>Nombre de structures observées très faible - Données communiquées à titre indicatif, mais non représentatives pour une exploitation pertinente</t>
  </si>
  <si>
    <t xml:space="preserve">Offre et fréquentation des sites de visite </t>
  </si>
  <si>
    <t>*</t>
  </si>
  <si>
    <r>
      <t xml:space="preserve">Touriste : </t>
    </r>
    <r>
      <rPr>
        <sz val="11"/>
        <color rgb="FF000000"/>
        <rFont val="Arial"/>
        <family val="2"/>
      </rPr>
      <t xml:space="preserve">Personne qui n’est ni résidente, ni habituellement présente. </t>
    </r>
  </si>
  <si>
    <r>
      <t xml:space="preserve">- </t>
    </r>
    <r>
      <rPr>
        <sz val="11"/>
        <color rgb="FF000000"/>
        <rFont val="Arial"/>
        <family val="2"/>
      </rPr>
      <t xml:space="preserve">La zone d’observation n’est pas sa zone de résidence (zone de présence majoritaire sur laquelle la personne doit passer au moins 22 nuits) </t>
    </r>
  </si>
  <si>
    <r>
      <t xml:space="preserve">- </t>
    </r>
    <r>
      <rPr>
        <sz val="11"/>
        <color rgb="FF000000"/>
        <rFont val="Arial"/>
        <family val="2"/>
      </rPr>
      <t xml:space="preserve">La personne a été vue de manière non récurrente sur cette zone : au maximum sur 4 semaines (au moins une fois par semaine) sur les 8 dernières semaines. </t>
    </r>
  </si>
  <si>
    <r>
      <t xml:space="preserve">à noter </t>
    </r>
    <r>
      <rPr>
        <sz val="11"/>
        <color rgb="FF000000"/>
        <rFont val="Arial"/>
        <family val="2"/>
      </rPr>
      <t>Le segment "touristes" comprend les touristes "classiques" de loisirs et affaires, ainsi que d’autres types de population qui répondent à la définition : transporteurs routiers qui passent la nuit dans le département, saisonniers ou personnes en mission professionnelle de moins de 22 nuits dans les secteurs de l’agriculture, de l’industrie ou le tertiaire... Ces mêmes catégories de personnes sont observées dans un autre segment selon leur temps de présence et de récurrence dans le département.</t>
    </r>
  </si>
  <si>
    <t xml:space="preserve">2 590 emplois touristiques sont comptabilisés en Charente, ce qui représente 2,1 % de l’emploi total du département. Entre 2009 et 2015, le nombre d’emplois a augmenté de 8,7%, soit une progression plus marquée que sur l’ensemble des Charentes (+7,4%). 43,2% des emplois touristiques de la Charente (soit 1 120 emplois) se concentrent dans la communauté d’agglomération (CA) du Grand Angoulême suivi par la CA du Grand Cognac avec 24% des emplois touristiques. La communauté de communes de Charente Limousine, les territoires de Sud Charente et du Ruffécois représentent entre 7,7% et 10%  des emplois touristiques du département. Avec une offre de plus de 15 000 lits touristiques marchands sur le département de la Charente, l’hébergement touristique représente 31% des emplois touristiques, suivi du secteur du commerce (24%). En Charente, le nombre d’emplois touristiques progresse durant la haute saison, atteignant jusqu’à 3 400 emplois en août. Même si la saisonnalité est moins marquée comparée aux territoires littoraux, le nombre d’emplois touristiques progresse de plus de 70% entre le mois de janvier et la haute saison.  </t>
  </si>
  <si>
    <t>Centre de Vacances / Gîte de groupe *</t>
  </si>
  <si>
    <t>TOTAL * (sans non classés)</t>
  </si>
  <si>
    <t>Pays_Bas</t>
  </si>
  <si>
    <t>Italie</t>
  </si>
  <si>
    <t>Danemark</t>
  </si>
  <si>
    <t>Royaume_Uni</t>
  </si>
  <si>
    <t>Durée de séjours</t>
  </si>
  <si>
    <t>15% de la fréquentation des Charentes</t>
  </si>
  <si>
    <t>Camping</t>
  </si>
  <si>
    <t>Hôtel</t>
  </si>
  <si>
    <t>Restaurant</t>
  </si>
  <si>
    <t>Sites et activités de loisirs</t>
  </si>
  <si>
    <t>Chambre d'hôtes</t>
  </si>
  <si>
    <t>hébergement collectif</t>
  </si>
  <si>
    <t>Meublé</t>
  </si>
  <si>
    <t>Loueur &amp; réparateur</t>
  </si>
  <si>
    <t>Hébergement collectifs</t>
  </si>
  <si>
    <t>Activités et sites de loisirs</t>
  </si>
  <si>
    <t>Office de Tourisme</t>
  </si>
  <si>
    <t>-1 points</t>
  </si>
  <si>
    <t>Evol. 21 / 19</t>
  </si>
  <si>
    <t xml:space="preserve">France </t>
  </si>
  <si>
    <t>patrimoine</t>
  </si>
  <si>
    <t xml:space="preserve">Village de Pierre et de Vigne </t>
  </si>
  <si>
    <t>Sport Nature</t>
  </si>
  <si>
    <t>-2 points</t>
  </si>
  <si>
    <t>4 pt</t>
  </si>
  <si>
    <t>1 pt</t>
  </si>
  <si>
    <t>CENTRE AQUATIQUE NAUTILIS</t>
  </si>
  <si>
    <t>Activités de loisirs</t>
  </si>
  <si>
    <t>ST YRIEIX SUR CHARENTE</t>
  </si>
  <si>
    <t>Eglise souterraine d'Aubeterre-sur-Dronne</t>
  </si>
  <si>
    <t>Sites et monuments culturels</t>
  </si>
  <si>
    <t xml:space="preserve">Cité Internationale de l'Image et de la BD </t>
  </si>
  <si>
    <t>Musées</t>
  </si>
  <si>
    <t>Accroparc de Soyaux</t>
  </si>
  <si>
    <t>SOYAUX</t>
  </si>
  <si>
    <t>Cassinomagus</t>
  </si>
  <si>
    <t>Château de Villebois-Lavalette</t>
  </si>
  <si>
    <t>VILLEBOIS-LAVALETTE</t>
  </si>
  <si>
    <t>Musée du Papier</t>
  </si>
  <si>
    <t xml:space="preserve">Abbaye de Saint Amant de Boixe </t>
  </si>
  <si>
    <t xml:space="preserve">SAINT AMANT DE BOIXE </t>
  </si>
  <si>
    <t>* total sur les  4 Maisons de Cognac ayant répondus</t>
  </si>
  <si>
    <t xml:space="preserve">Village Gabarier Saint Simon </t>
  </si>
  <si>
    <t>6 987 313 nuitées</t>
  </si>
  <si>
    <t>Meublés classés</t>
  </si>
  <si>
    <t>Chambres d'hôtes *</t>
  </si>
  <si>
    <t>Total (hors meublés non classés)</t>
  </si>
  <si>
    <t>hébergements collectifs</t>
  </si>
  <si>
    <t xml:space="preserve">lits touristiques </t>
  </si>
  <si>
    <t xml:space="preserve">Poids de l'hébergement non marchand : </t>
  </si>
  <si>
    <t>1.</t>
  </si>
  <si>
    <t>2.</t>
  </si>
  <si>
    <t>hôtels</t>
  </si>
  <si>
    <t>chambres d'hôtes*</t>
  </si>
  <si>
    <t>3.</t>
  </si>
  <si>
    <t>Royaume-Uni</t>
  </si>
  <si>
    <t>campings</t>
  </si>
  <si>
    <t>meublés</t>
  </si>
  <si>
    <t>résidences secondaires</t>
  </si>
  <si>
    <t>sites de visite*</t>
  </si>
  <si>
    <t xml:space="preserve">golfs </t>
  </si>
  <si>
    <r>
      <rPr>
        <sz val="10"/>
        <color rgb="FF6EC3BD"/>
        <rFont val="Myriad Pro"/>
        <family val="2"/>
      </rPr>
      <t>Tarif moyen</t>
    </r>
    <r>
      <rPr>
        <b/>
        <sz val="10"/>
        <color rgb="FF6EC3BD"/>
        <rFont val="Myriad Pro"/>
        <family val="2"/>
      </rPr>
      <t xml:space="preserve"> hôtellerie</t>
    </r>
    <r>
      <rPr>
        <sz val="10"/>
        <color rgb="FF6EC3BD"/>
        <rFont val="Myriad Pro"/>
        <family val="2"/>
      </rPr>
      <t xml:space="preserve"> (chambre double) : </t>
    </r>
    <r>
      <rPr>
        <b/>
        <sz val="10"/>
        <color rgb="FF6EC3BD"/>
        <rFont val="Myriad Pro"/>
        <family val="2"/>
      </rPr>
      <t>122 €</t>
    </r>
  </si>
  <si>
    <r>
      <rPr>
        <sz val="10"/>
        <color rgb="FF6EC3BD"/>
        <rFont val="Myriad Pro"/>
        <family val="2"/>
      </rPr>
      <t xml:space="preserve">Tarif moyen </t>
    </r>
    <r>
      <rPr>
        <b/>
        <sz val="10"/>
        <color rgb="FF6EC3BD"/>
        <rFont val="Myriad Pro"/>
        <family val="2"/>
      </rPr>
      <t xml:space="preserve">meublé de tourisme </t>
    </r>
    <r>
      <rPr>
        <sz val="10"/>
        <color rgb="FF6EC3BD"/>
        <rFont val="Myriad Pro"/>
        <family val="2"/>
      </rPr>
      <t xml:space="preserve">(semaine) </t>
    </r>
    <r>
      <rPr>
        <b/>
        <sz val="10"/>
        <color rgb="FF6EC3BD"/>
        <rFont val="Myriad Pro"/>
        <family val="2"/>
      </rPr>
      <t>: 664€</t>
    </r>
  </si>
  <si>
    <t>522  sites de visite</t>
  </si>
  <si>
    <t>sites de visite</t>
  </si>
  <si>
    <t>Répartition du poids des clientèles françaises / étrangères</t>
  </si>
  <si>
    <t>Clientèles françaises</t>
  </si>
  <si>
    <t>Clientèles étrangères</t>
  </si>
  <si>
    <t>Ensemble des séjours</t>
  </si>
  <si>
    <t xml:space="preserve">Séjours 3 nuits et + </t>
  </si>
  <si>
    <t>Plus de 49,5 millions de nuitées touristiques totales</t>
  </si>
  <si>
    <t>Pic de fréquentation : 13 août avec 488 000 touristes</t>
  </si>
  <si>
    <t>21% de clientèles étrangères</t>
  </si>
  <si>
    <t>Pic de fréquentation : 13 août avec 61 380 nuitées touristiques</t>
  </si>
  <si>
    <t>38% de clientèles étrangères</t>
  </si>
  <si>
    <r>
      <rPr>
        <b/>
        <sz val="10"/>
        <color rgb="FF6B6D70"/>
        <rFont val="Myriad Pro"/>
        <family val="2"/>
      </rPr>
      <t>Près de 7,8 millions de</t>
    </r>
    <r>
      <rPr>
        <sz val="10"/>
        <color rgb="FF6B6D70"/>
        <rFont val="Myriad Pro"/>
        <family val="2"/>
      </rPr>
      <t xml:space="preserve"> nuitées touristiques totales *</t>
    </r>
  </si>
  <si>
    <t>Total Nuitées</t>
  </si>
  <si>
    <t>Séjours de 3 nuitées &amp;+</t>
  </si>
  <si>
    <t>Pologne</t>
  </si>
  <si>
    <t>nuitées</t>
  </si>
  <si>
    <t>Taux d'occupation :</t>
  </si>
  <si>
    <t xml:space="preserve">Nuitées étrangères : </t>
  </si>
  <si>
    <t>Evolution 22 / 19</t>
  </si>
  <si>
    <t>Evol. 22 / 19</t>
  </si>
  <si>
    <t>nuitées étrangères</t>
  </si>
  <si>
    <t xml:space="preserve">Evolution 22/19 : </t>
  </si>
  <si>
    <t xml:space="preserve">Evolution 22 / 19: </t>
  </si>
  <si>
    <t xml:space="preserve">Poids des nuitées étrangères : </t>
  </si>
  <si>
    <t>Nuitées 2022</t>
  </si>
  <si>
    <t>Evol 22 / 19</t>
  </si>
  <si>
    <t>6 points</t>
  </si>
  <si>
    <t xml:space="preserve">Taux d'occupation : </t>
  </si>
  <si>
    <t xml:space="preserve">Durée moyenne de séjour : </t>
  </si>
  <si>
    <t>-10 points</t>
  </si>
  <si>
    <t>Evol. 22 /19</t>
  </si>
  <si>
    <t>Evol 22/19</t>
  </si>
  <si>
    <t>4 points</t>
  </si>
  <si>
    <t>2 pt</t>
  </si>
  <si>
    <t>-2 pt</t>
  </si>
  <si>
    <t>-1 pt</t>
  </si>
  <si>
    <t>-17 pt</t>
  </si>
  <si>
    <t>18 points</t>
  </si>
  <si>
    <t>Part de la clientèle d'affaires</t>
  </si>
  <si>
    <t>6 pt</t>
  </si>
  <si>
    <t xml:space="preserve">742785 lits touristiques dont </t>
  </si>
  <si>
    <t>238462 lits touristiques marchands</t>
  </si>
  <si>
    <t>Evolution 16 /22</t>
  </si>
  <si>
    <t>Evolution 22/16</t>
  </si>
  <si>
    <t>Musée d'Angouleme</t>
  </si>
  <si>
    <t>Le Château de La Rochefoucauld</t>
  </si>
  <si>
    <t>Château de la  Mercerie</t>
  </si>
  <si>
    <t>MAGNAC-LAVALETTE-VILLARS</t>
  </si>
  <si>
    <t xml:space="preserve"> LA ROCHEFOUCAULD</t>
  </si>
  <si>
    <t>La Charente recense 13 124 hébergements marchands et non marchands pour une capacité d’accueil totale de 77 062 lits touristiques. En 2022, le nombre de lits touristiques marchands s'élève à 18 750 (+19% / 2019). Le poids de l'hébergement non marchand représente 77% de la capacité d’accueil touristique totale.</t>
  </si>
  <si>
    <t>D’avril à septembre 2022, la fréquentation en hôtellerie de plein air en Charente atteint 161 216 nuitées (+5% par rapport à 2019). La fréquentation française progresse de 22% par rapport à 2019 tandis que les nuitées étrangères sont en forte baisse (-23% par rapport à 2019). Sur la période 2019-2022, le poids de la fréquentation en haute saison diminue au profit de l’avant et l’après saisons. A noter enfin, une hausse des nuitées en emplacement équipé (+37%) tandis que les nuitées en emplacement nu reculent de -4% par rapport à 2019.</t>
  </si>
  <si>
    <t>45 866 nuitées étrangères ont été comptabilisées en 2022 en Charente, soit une baisse de 23% par rapport à 2019. Le poids des nuitées étrangères est de 28% (-11 points / 2019). Cette proportion est identique à celle observée à l'échelle nationale, mais reste néanmoins à nuancer en raison du faible volume de nuitées enregistrées sur le département. Les principales clientèles proviennent notamment des Pays-Bas (46%), du Royaume-Uni (25%) et d’Allemagne (11%).</t>
  </si>
  <si>
    <t>En Charente, le taux d'occupation en hôtellerie de plein d'air est de 23%, en hausse de 1 point par rapport à 2019. La durée moyenne de séjour est de 2,7 jours en 2019 (-12% par rapport à 2019), soit un niveau inférieur à celle observée au niveau national (5 jours).</t>
  </si>
  <si>
    <t>En 2022, la fréquentation en hôtellerie en Charente atteint 540 818 nuitées (+16% par rapport à 2019). Les nuitées françaises augmentent de +15% et les nuitées étrangères sont en hausse de +20% par rapport à 2019. Sur la période 2019-2022, la fréquentation en haute saison progresse de 26%. A noter enfin, une hausse des nuitées dans les hébergements milieu de gamme (+14% par rapport à 2019).</t>
  </si>
  <si>
    <t xml:space="preserve">93 063 nuitées étrangères ont été comptabilisées en 2022 en Charente, soit une hausse de +20% par rapport à 2019. Le poids des nuitées étrangères est de 17% un niveau stable par rapport à 2019, mais inférieure à la moyenne nationale (33%). Les principales clientèles proviennent notamment du Royaume-Uni (19%), des Etats-Unis (45%) et d’Allemagne (9%). </t>
  </si>
  <si>
    <t>En Charente, le taux d'occupation en hôtellerie est de 53%, en baisse de 2 points par rapport à 2019. Il affiche un niveau supérieur dans les établissements 1-2 étoiles (59%). La durée moyenne de séjour est de 1,6 jours en 2022, un niveau inférieur à celle observée à l’échelle nationale (1,8 jours). La part de la clientèle d'affaires est de 69%.</t>
  </si>
  <si>
    <t>Autre hébergements</t>
  </si>
  <si>
    <t>Montant collecté en 2021</t>
  </si>
  <si>
    <t>Montant collecté par les plateformes en 2021</t>
  </si>
  <si>
    <r>
      <rPr>
        <sz val="10"/>
        <color rgb="FF6B6D70"/>
        <rFont val="Myriad Pro"/>
        <family val="2"/>
      </rPr>
      <t>Tarif moyen</t>
    </r>
    <r>
      <rPr>
        <b/>
        <sz val="10"/>
        <color rgb="FF6B6D70"/>
        <rFont val="Myriad Pro"/>
        <family val="2"/>
      </rPr>
      <t xml:space="preserve"> hôtellerie</t>
    </r>
    <r>
      <rPr>
        <sz val="10"/>
        <color rgb="FF6B6D70"/>
        <rFont val="Myriad Pro"/>
        <family val="2"/>
      </rPr>
      <t xml:space="preserve"> (chambre double) : </t>
    </r>
  </si>
  <si>
    <r>
      <rPr>
        <sz val="10"/>
        <color rgb="FF6B6D70"/>
        <rFont val="Myriad Pro"/>
        <family val="2"/>
      </rPr>
      <t xml:space="preserve">Tarif moyen </t>
    </r>
    <r>
      <rPr>
        <b/>
        <sz val="10"/>
        <color rgb="FF6B6D70"/>
        <rFont val="Myriad Pro"/>
        <family val="2"/>
      </rPr>
      <t xml:space="preserve">meublé de tourisme </t>
    </r>
    <r>
      <rPr>
        <sz val="10"/>
        <color rgb="FF6B6D70"/>
        <rFont val="Myriad Pro"/>
        <family val="2"/>
      </rPr>
      <t xml:space="preserve">(semaine) </t>
    </r>
    <r>
      <rPr>
        <b/>
        <sz val="10"/>
        <color rgb="FF6B6D70"/>
        <rFont val="Myriad Pro"/>
        <family val="2"/>
      </rPr>
      <t xml:space="preserve">: </t>
    </r>
  </si>
  <si>
    <t>Données au 31/12/2022</t>
  </si>
  <si>
    <t>Sources : INSEE, DGE, Partenariats régionaux, enquête de fréquentation HPA 2022</t>
  </si>
  <si>
    <t>Sources : INSEE, DGE, Partenariats régionaux, enquête de fréquentation hôtelière 2022</t>
  </si>
  <si>
    <t>CHIFFRES CLES 2022</t>
  </si>
  <si>
    <t xml:space="preserve">campings </t>
  </si>
  <si>
    <t xml:space="preserve">hôtels </t>
  </si>
  <si>
    <t xml:space="preserve">meublés </t>
  </si>
  <si>
    <t xml:space="preserve">hébergements collectifs </t>
  </si>
  <si>
    <t>chambres d'hôtes</t>
  </si>
  <si>
    <t xml:space="preserve">résidences secondaires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</si>
</sst>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_-* #,##0\ _€_-;\-* #,##0\ _€_-;_-* &quot;-&quot;??\ _€_-;_-@_-"/>
    <numFmt numFmtId="166" formatCode="0.0%"/>
    <numFmt numFmtId="167" formatCode="_-* #,##0\ &quot;€&quot;_-;\-* #,##0\ &quot;€&quot;_-;_-* &quot;-&quot;??\ &quot;€&quot;_-;_-@_-"/>
    <numFmt numFmtId="168" formatCode="#,##0.0"/>
    <numFmt numFmtId="169" formatCode="#,##0_ ;\-#,##0\ "/>
  </numFmts>
  <fonts count="98">
    <font>
      <sz val="11"/>
      <color theme="1"/>
      <name val="Calibri"/>
      <family val="2"/>
      <scheme val="minor"/>
    </font>
    <font>
      <sz val="11"/>
      <color theme="1"/>
      <name val="Myriad Pro"/>
      <family val="2"/>
    </font>
    <font>
      <sz val="11"/>
      <color theme="1"/>
      <name val="Calibri"/>
      <family val="2"/>
      <scheme val="minor"/>
    </font>
    <font>
      <u/>
      <sz val="11"/>
      <color theme="10"/>
      <name val="Calibri"/>
      <family val="2"/>
      <scheme val="minor"/>
    </font>
    <font>
      <sz val="12"/>
      <color theme="1"/>
      <name val="Myriad Pro"/>
      <family val="2"/>
    </font>
    <font>
      <b/>
      <sz val="20"/>
      <color rgb="FF007188"/>
      <name val="Myriad Pro"/>
      <family val="2"/>
    </font>
    <font>
      <b/>
      <sz val="22"/>
      <color rgb="FF007188"/>
      <name val="Myriad Pro"/>
      <family val="2"/>
    </font>
    <font>
      <b/>
      <sz val="28"/>
      <color rgb="FF007188"/>
      <name val="Myriad Pro"/>
      <family val="2"/>
    </font>
    <font>
      <sz val="11"/>
      <color theme="1"/>
      <name val="Myriad Pro"/>
      <family val="2"/>
    </font>
    <font>
      <b/>
      <sz val="11"/>
      <color rgb="FFFFFFFF"/>
      <name val="Myriad Pro"/>
      <family val="2"/>
    </font>
    <font>
      <b/>
      <sz val="10"/>
      <name val="Myriad Pro"/>
      <family val="2"/>
    </font>
    <font>
      <b/>
      <sz val="11"/>
      <color rgb="FF007188"/>
      <name val="Myriad Pro"/>
      <family val="2"/>
    </font>
    <font>
      <b/>
      <sz val="11"/>
      <color theme="0"/>
      <name val="Myriad Pro"/>
      <family val="2"/>
    </font>
    <font>
      <b/>
      <sz val="11"/>
      <color theme="1"/>
      <name val="Myriad Pro"/>
      <family val="2"/>
    </font>
    <font>
      <b/>
      <sz val="12"/>
      <color theme="1"/>
      <name val="Myriad Pro"/>
      <family val="2"/>
    </font>
    <font>
      <sz val="10"/>
      <name val="Arial"/>
      <family val="2"/>
    </font>
    <font>
      <sz val="10"/>
      <name val="Arial"/>
      <family val="2"/>
    </font>
    <font>
      <sz val="10"/>
      <name val="Myriad Pro"/>
      <family val="2"/>
    </font>
    <font>
      <b/>
      <sz val="10"/>
      <color rgb="FF007188"/>
      <name val="Myriad Pro"/>
      <family val="2"/>
    </font>
    <font>
      <b/>
      <sz val="14"/>
      <color rgb="FF007188"/>
      <name val="Myriad Pro"/>
      <family val="2"/>
    </font>
    <font>
      <sz val="11"/>
      <color rgb="FF000000"/>
      <name val="Calibri"/>
      <family val="2"/>
      <charset val="1"/>
    </font>
    <font>
      <sz val="10"/>
      <name val="MS Sans Serif"/>
      <family val="2"/>
    </font>
    <font>
      <u/>
      <sz val="10"/>
      <color indexed="12"/>
      <name val="Arial"/>
      <family val="2"/>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sz val="10"/>
      <color rgb="FF996600"/>
      <name val="Liberation Sans"/>
      <family val="2"/>
    </font>
    <font>
      <sz val="10"/>
      <color rgb="FF333333"/>
      <name val="Liberation Sans"/>
      <family val="2"/>
    </font>
    <font>
      <i/>
      <sz val="11"/>
      <color theme="1"/>
      <name val="Myriad Pro"/>
      <family val="2"/>
    </font>
    <font>
      <b/>
      <sz val="9"/>
      <color rgb="FF007188"/>
      <name val="Myriad Pro"/>
      <family val="2"/>
    </font>
    <font>
      <sz val="10"/>
      <color theme="1"/>
      <name val="Myriad Pro"/>
      <family val="2"/>
    </font>
    <font>
      <b/>
      <sz val="12"/>
      <color rgb="FF007188"/>
      <name val="Myriad Pro"/>
      <family val="2"/>
    </font>
    <font>
      <b/>
      <u/>
      <sz val="12"/>
      <color rgb="FF007188"/>
      <name val="Myriad Pro"/>
      <family val="2"/>
    </font>
    <font>
      <sz val="12"/>
      <color rgb="FF007188"/>
      <name val="Myriad Pro"/>
      <family val="2"/>
    </font>
    <font>
      <sz val="11"/>
      <color theme="0"/>
      <name val="Myriad Pro"/>
      <family val="2"/>
    </font>
    <font>
      <b/>
      <sz val="14"/>
      <color theme="0"/>
      <name val="Myriad Pro"/>
      <family val="2"/>
    </font>
    <font>
      <sz val="12"/>
      <color theme="4" tint="0.79998168889431442"/>
      <name val="Myriad Pro"/>
      <family val="2"/>
    </font>
    <font>
      <sz val="14"/>
      <color rgb="FF007188"/>
      <name val="Myriad Pro"/>
      <family val="2"/>
    </font>
    <font>
      <sz val="14"/>
      <color theme="0"/>
      <name val="Myriad Pro"/>
      <family val="2"/>
    </font>
    <font>
      <b/>
      <sz val="12"/>
      <color rgb="FFFFB601"/>
      <name val="Myriad Pro"/>
      <family val="2"/>
    </font>
    <font>
      <b/>
      <sz val="12"/>
      <color rgb="FFC2CC66"/>
      <name val="Myriad Pro"/>
      <family val="2"/>
    </font>
    <font>
      <sz val="18"/>
      <color theme="0"/>
      <name val="Myriad Pro"/>
      <family val="2"/>
    </font>
    <font>
      <b/>
      <sz val="20"/>
      <color rgb="FF6EC3BD"/>
      <name val="Myriad Pro"/>
      <family val="2"/>
    </font>
    <font>
      <sz val="8"/>
      <color theme="1"/>
      <name val="Myriad Pro"/>
      <family val="2"/>
    </font>
    <font>
      <b/>
      <sz val="22"/>
      <color theme="0"/>
      <name val="Myriad Pro"/>
      <family val="2"/>
    </font>
    <font>
      <b/>
      <sz val="14"/>
      <color theme="0" tint="-0.499984740745262"/>
      <name val="Myriad Pro"/>
      <family val="2"/>
    </font>
    <font>
      <b/>
      <sz val="10"/>
      <color theme="0" tint="-0.499984740745262"/>
      <name val="Myriad Pro"/>
      <family val="2"/>
    </font>
    <font>
      <b/>
      <sz val="10"/>
      <color rgb="FF6B6D70"/>
      <name val="Myriad Pro"/>
      <family val="2"/>
    </font>
    <font>
      <sz val="11"/>
      <color rgb="FF6B6D70"/>
      <name val="Myriad Pro"/>
      <family val="2"/>
    </font>
    <font>
      <sz val="11"/>
      <color rgb="FFFFFFFF"/>
      <name val="Myriad Pro"/>
      <family val="2"/>
    </font>
    <font>
      <sz val="11"/>
      <name val="Myriad Pro"/>
      <family val="2"/>
    </font>
    <font>
      <sz val="11"/>
      <color rgb="FF007188"/>
      <name val="Myriad Pro"/>
      <family val="2"/>
    </font>
    <font>
      <b/>
      <sz val="20"/>
      <color theme="0"/>
      <name val="Myriad Pro"/>
      <family val="2"/>
    </font>
    <font>
      <sz val="14"/>
      <color rgb="FF6B6D70"/>
      <name val="Myriad Pro"/>
      <family val="2"/>
    </font>
    <font>
      <sz val="10"/>
      <color rgb="FF6B6D70"/>
      <name val="Myriad Pro"/>
      <family val="2"/>
    </font>
    <font>
      <sz val="10"/>
      <color theme="0"/>
      <name val="Myriad Pro"/>
      <family val="2"/>
    </font>
    <font>
      <sz val="11"/>
      <color rgb="FFFF0000"/>
      <name val="Myriad Pro"/>
      <family val="2"/>
    </font>
    <font>
      <b/>
      <sz val="11"/>
      <color rgb="FF6B6D70"/>
      <name val="Myriad Pro"/>
      <family val="2"/>
    </font>
    <font>
      <b/>
      <sz val="11"/>
      <color rgb="FFC2CC66"/>
      <name val="Myriad Pro"/>
      <family val="2"/>
    </font>
    <font>
      <sz val="9"/>
      <color rgb="FF007188"/>
      <name val="Myriad Pro"/>
      <family val="2"/>
    </font>
    <font>
      <sz val="20"/>
      <color theme="0"/>
      <name val="Myriad Pro"/>
      <family val="2"/>
    </font>
    <font>
      <b/>
      <sz val="11"/>
      <color rgb="FFFFB601"/>
      <name val="Myriad Pro"/>
      <family val="2"/>
    </font>
    <font>
      <b/>
      <sz val="14"/>
      <color rgb="FF6B6D70"/>
      <name val="Myriad Pro"/>
      <family val="2"/>
    </font>
    <font>
      <b/>
      <sz val="14"/>
      <color rgb="FF6EC3BD"/>
      <name val="Myriad Pro"/>
      <family val="2"/>
    </font>
    <font>
      <b/>
      <sz val="11"/>
      <color rgb="FF6EC3BD"/>
      <name val="Myriad Pro"/>
      <family val="2"/>
    </font>
    <font>
      <sz val="11"/>
      <color rgb="FF6EC3BD"/>
      <name val="Myriad Pro"/>
      <family val="2"/>
    </font>
    <font>
      <i/>
      <sz val="11"/>
      <color rgb="FF6EC3BD"/>
      <name val="Myriad Pro"/>
      <family val="2"/>
    </font>
    <font>
      <b/>
      <sz val="10"/>
      <color rgb="FF6EC3BD"/>
      <name val="Myriad Pro"/>
      <family val="2"/>
    </font>
    <font>
      <sz val="10"/>
      <color rgb="FF6EC3BD"/>
      <name val="Myriad Pro"/>
      <family val="2"/>
    </font>
    <font>
      <sz val="8"/>
      <color rgb="FF6B6D70"/>
      <name val="Myriad Pro"/>
      <family val="2"/>
    </font>
    <font>
      <sz val="11"/>
      <color rgb="FF6EC3BD"/>
      <name val="Calibri"/>
      <family val="2"/>
      <scheme val="minor"/>
    </font>
    <font>
      <sz val="10"/>
      <color rgb="FF000000"/>
      <name val="MS Sans Serif"/>
      <family val="2"/>
    </font>
    <font>
      <i/>
      <sz val="10"/>
      <color theme="1"/>
      <name val="Myriad Pro"/>
      <family val="2"/>
    </font>
    <font>
      <sz val="11"/>
      <color theme="0" tint="-0.499984740745262"/>
      <name val="Myriad Pro"/>
      <family val="2"/>
    </font>
    <font>
      <sz val="10.5"/>
      <color theme="1"/>
      <name val="Myriad Pro"/>
      <family val="2"/>
    </font>
    <font>
      <b/>
      <i/>
      <sz val="14"/>
      <color rgb="FFFF0000"/>
      <name val="Myriad Pro"/>
      <family val="2"/>
    </font>
    <font>
      <i/>
      <sz val="11"/>
      <color rgb="FFFF0000"/>
      <name val="Myriad Pro"/>
      <family val="2"/>
    </font>
    <font>
      <i/>
      <sz val="10"/>
      <color rgb="FFFF0000"/>
      <name val="Myriad Pro"/>
      <family val="2"/>
    </font>
    <font>
      <b/>
      <sz val="24"/>
      <color theme="0"/>
      <name val="Myriad Pro"/>
      <family val="2"/>
    </font>
    <font>
      <sz val="10"/>
      <color rgb="FF3A6275"/>
      <name val="Myriad Pro"/>
      <family val="2"/>
    </font>
    <font>
      <b/>
      <u/>
      <sz val="11"/>
      <color theme="1"/>
      <name val="Myriad Pro"/>
      <family val="2"/>
    </font>
    <font>
      <sz val="10"/>
      <color rgb="FF007188"/>
      <name val="Myriad Pro"/>
      <family val="2"/>
    </font>
    <font>
      <b/>
      <sz val="11"/>
      <color rgb="FF000000"/>
      <name val="Arial"/>
      <family val="2"/>
    </font>
    <font>
      <sz val="11"/>
      <color rgb="FF000000"/>
      <name val="Arial"/>
      <family val="2"/>
    </font>
    <font>
      <sz val="11"/>
      <color rgb="FF000000"/>
      <name val="Courier New"/>
      <family val="3"/>
    </font>
    <font>
      <sz val="11"/>
      <color theme="0"/>
      <name val="Calibri"/>
      <family val="2"/>
      <scheme val="minor"/>
    </font>
    <font>
      <sz val="14"/>
      <color rgb="FF6EC3BD"/>
      <name val="Myriad Pro"/>
      <family val="2"/>
    </font>
    <font>
      <sz val="11"/>
      <color theme="1"/>
      <name val="Arial"/>
      <family val="2"/>
    </font>
    <font>
      <b/>
      <sz val="12"/>
      <color rgb="FFFFFFFF"/>
      <name val="Myriad Pro"/>
      <family val="2"/>
    </font>
    <font>
      <b/>
      <sz val="12"/>
      <color rgb="FF6EC3BD"/>
      <name val="Myriad Pro"/>
      <family val="2"/>
    </font>
    <font>
      <b/>
      <sz val="12"/>
      <color rgb="FF6B6D70"/>
      <name val="Myriad Pro"/>
      <family val="2"/>
    </font>
  </fonts>
  <fills count="35">
    <fill>
      <patternFill patternType="none"/>
    </fill>
    <fill>
      <patternFill patternType="gray125"/>
    </fill>
    <fill>
      <patternFill patternType="solid">
        <fgColor rgb="FFFFFFFF"/>
        <bgColor rgb="FF000000"/>
      </patternFill>
    </fill>
    <fill>
      <patternFill patternType="solid">
        <fgColor rgb="FF007188"/>
        <bgColor theme="4" tint="0.79998168889431442"/>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2"/>
        <bgColor indexed="64"/>
      </patternFill>
    </fill>
    <fill>
      <patternFill patternType="solid">
        <fgColor theme="4" tint="0.79998168889431442"/>
        <bgColor indexed="64"/>
      </patternFill>
    </fill>
    <fill>
      <patternFill patternType="solid">
        <fgColor rgb="FFF2F2F2"/>
        <bgColor indexed="64"/>
      </patternFill>
    </fill>
    <fill>
      <patternFill patternType="solid">
        <fgColor theme="0"/>
        <bgColor indexed="64"/>
      </patternFill>
    </fill>
    <fill>
      <patternFill patternType="solid">
        <fgColor rgb="FFC2CC66"/>
        <bgColor indexed="64"/>
      </patternFill>
    </fill>
    <fill>
      <patternFill patternType="solid">
        <fgColor rgb="FFFFB601"/>
        <bgColor indexed="64"/>
      </patternFill>
    </fill>
    <fill>
      <patternFill patternType="solid">
        <fgColor rgb="FF007188"/>
        <bgColor indexed="64"/>
      </patternFill>
    </fill>
    <fill>
      <patternFill patternType="solid">
        <fgColor rgb="FF6EC3BD"/>
        <bgColor indexed="64"/>
      </patternFill>
    </fill>
    <fill>
      <patternFill patternType="solid">
        <fgColor rgb="FF007FA9"/>
        <bgColor indexed="64"/>
      </patternFill>
    </fill>
    <fill>
      <patternFill patternType="solid">
        <fgColor theme="0" tint="-4.9989318521683403E-2"/>
        <bgColor indexed="64"/>
      </patternFill>
    </fill>
    <fill>
      <patternFill patternType="solid">
        <fgColor rgb="FF6B6D70"/>
        <bgColor indexed="64"/>
      </patternFill>
    </fill>
    <fill>
      <patternFill patternType="solid">
        <fgColor rgb="FF6B6D70"/>
        <bgColor rgb="FFDDEBF7"/>
      </patternFill>
    </fill>
    <fill>
      <patternFill patternType="solid">
        <fgColor theme="0"/>
        <bgColor rgb="FFDDEBF7"/>
      </patternFill>
    </fill>
    <fill>
      <patternFill patternType="solid">
        <fgColor rgb="FF6B6D70"/>
        <bgColor theme="4" tint="0.79998168889431442"/>
      </patternFill>
    </fill>
    <fill>
      <patternFill patternType="solid">
        <fgColor theme="0" tint="-0.14999847407452621"/>
        <bgColor theme="4" tint="0.79998168889431442"/>
      </patternFill>
    </fill>
    <fill>
      <patternFill patternType="solid">
        <fgColor rgb="FFD7F6F5"/>
        <bgColor indexed="64"/>
      </patternFill>
    </fill>
    <fill>
      <patternFill patternType="solid">
        <fgColor rgb="FF6EC3BD"/>
        <bgColor theme="4" tint="0.79998168889431442"/>
      </patternFill>
    </fill>
    <fill>
      <patternFill patternType="solid">
        <fgColor rgb="FF6EC3BD"/>
        <bgColor rgb="FFDDEBF7"/>
      </patternFill>
    </fill>
    <fill>
      <patternFill patternType="solid">
        <fgColor rgb="FFEBFBFB"/>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8F8F8"/>
        <bgColor indexed="64"/>
      </patternFill>
    </fill>
    <fill>
      <patternFill patternType="solid">
        <fgColor rgb="FFE7E6E6"/>
        <bgColor indexed="64"/>
      </patternFill>
    </fill>
  </fills>
  <borders count="122">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7188"/>
      </left>
      <right/>
      <top style="medium">
        <color rgb="FF007188"/>
      </top>
      <bottom/>
      <diagonal/>
    </border>
    <border>
      <left/>
      <right/>
      <top style="medium">
        <color rgb="FF007188"/>
      </top>
      <bottom/>
      <diagonal/>
    </border>
    <border>
      <left/>
      <right style="medium">
        <color rgb="FF007188"/>
      </right>
      <top style="medium">
        <color rgb="FF007188"/>
      </top>
      <bottom/>
      <diagonal/>
    </border>
    <border>
      <left style="medium">
        <color rgb="FF007188"/>
      </left>
      <right/>
      <top/>
      <bottom/>
      <diagonal/>
    </border>
    <border>
      <left/>
      <right style="medium">
        <color rgb="FF007188"/>
      </right>
      <top/>
      <bottom/>
      <diagonal/>
    </border>
    <border>
      <left style="medium">
        <color rgb="FF007188"/>
      </left>
      <right/>
      <top/>
      <bottom style="medium">
        <color rgb="FF007188"/>
      </bottom>
      <diagonal/>
    </border>
    <border>
      <left/>
      <right/>
      <top/>
      <bottom style="medium">
        <color rgb="FF007188"/>
      </bottom>
      <diagonal/>
    </border>
    <border>
      <left/>
      <right style="medium">
        <color rgb="FF007188"/>
      </right>
      <top/>
      <bottom style="medium">
        <color rgb="FF007188"/>
      </bottom>
      <diagonal/>
    </border>
    <border>
      <left style="thin">
        <color rgb="FF007188"/>
      </left>
      <right style="thin">
        <color rgb="FF007188"/>
      </right>
      <top style="thin">
        <color rgb="FF007188"/>
      </top>
      <bottom style="thin">
        <color rgb="FF007188"/>
      </bottom>
      <diagonal/>
    </border>
    <border>
      <left/>
      <right style="thin">
        <color rgb="FF007188"/>
      </right>
      <top/>
      <bottom style="thin">
        <color rgb="FF007188"/>
      </bottom>
      <diagonal/>
    </border>
    <border>
      <left style="thin">
        <color rgb="FF808080"/>
      </left>
      <right style="thin">
        <color rgb="FF808080"/>
      </right>
      <top style="thin">
        <color rgb="FF808080"/>
      </top>
      <bottom style="thin">
        <color rgb="FF808080"/>
      </bottom>
      <diagonal/>
    </border>
    <border>
      <left/>
      <right/>
      <top/>
      <bottom style="thin">
        <color theme="0"/>
      </bottom>
      <diagonal/>
    </border>
    <border>
      <left style="medium">
        <color rgb="FF007188"/>
      </left>
      <right/>
      <top style="medium">
        <color rgb="FF007188"/>
      </top>
      <bottom style="medium">
        <color rgb="FF007188"/>
      </bottom>
      <diagonal/>
    </border>
    <border>
      <left/>
      <right/>
      <top style="medium">
        <color rgb="FF007188"/>
      </top>
      <bottom style="medium">
        <color rgb="FF007188"/>
      </bottom>
      <diagonal/>
    </border>
    <border>
      <left/>
      <right style="medium">
        <color rgb="FF007188"/>
      </right>
      <top style="medium">
        <color rgb="FF007188"/>
      </top>
      <bottom style="medium">
        <color rgb="FF007188"/>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style="thin">
        <color rgb="FFFFFFFF"/>
      </bottom>
      <diagonal/>
    </border>
    <border>
      <left style="thin">
        <color rgb="FF007188"/>
      </left>
      <right/>
      <top style="thin">
        <color rgb="FF007188"/>
      </top>
      <bottom style="thin">
        <color rgb="FF007188"/>
      </bottom>
      <diagonal/>
    </border>
    <border>
      <left/>
      <right/>
      <top style="thin">
        <color rgb="FF007188"/>
      </top>
      <bottom style="thin">
        <color rgb="FF007188"/>
      </bottom>
      <diagonal/>
    </border>
    <border>
      <left/>
      <right style="thin">
        <color rgb="FF007188"/>
      </right>
      <top style="thin">
        <color rgb="FF007188"/>
      </top>
      <bottom style="thin">
        <color rgb="FF007188"/>
      </bottom>
      <diagonal/>
    </border>
    <border>
      <left style="thin">
        <color rgb="FF007188"/>
      </left>
      <right/>
      <top style="thin">
        <color rgb="FF007188"/>
      </top>
      <bottom/>
      <diagonal/>
    </border>
    <border>
      <left/>
      <right/>
      <top style="thin">
        <color rgb="FF007188"/>
      </top>
      <bottom/>
      <diagonal/>
    </border>
    <border>
      <left/>
      <right/>
      <top/>
      <bottom style="thin">
        <color rgb="FF007188"/>
      </bottom>
      <diagonal/>
    </border>
    <border>
      <left style="thin">
        <color rgb="FF007188"/>
      </left>
      <right/>
      <top/>
      <bottom style="thin">
        <color rgb="FF007188"/>
      </bottom>
      <diagonal/>
    </border>
    <border>
      <left style="thin">
        <color rgb="FF007188"/>
      </left>
      <right/>
      <top/>
      <bottom/>
      <diagonal/>
    </border>
    <border>
      <left style="thin">
        <color rgb="FF007188"/>
      </left>
      <right style="thin">
        <color rgb="FF007188"/>
      </right>
      <top style="thin">
        <color rgb="FF007188"/>
      </top>
      <bottom/>
      <diagonal/>
    </border>
    <border>
      <left style="thin">
        <color rgb="FF007188"/>
      </left>
      <right style="thin">
        <color rgb="FF007188"/>
      </right>
      <top/>
      <bottom/>
      <diagonal/>
    </border>
    <border>
      <left style="thin">
        <color rgb="FF007188"/>
      </left>
      <right style="thin">
        <color rgb="FF6B6D70"/>
      </right>
      <top style="thin">
        <color rgb="FF007188"/>
      </top>
      <bottom style="thin">
        <color rgb="FF007188"/>
      </bottom>
      <diagonal/>
    </border>
    <border>
      <left style="thin">
        <color rgb="FF6B6D70"/>
      </left>
      <right style="thin">
        <color rgb="FF6B6D70"/>
      </right>
      <top style="thin">
        <color rgb="FF6B6D70"/>
      </top>
      <bottom style="thin">
        <color rgb="FF6B6D70"/>
      </bottom>
      <diagonal/>
    </border>
    <border>
      <left/>
      <right style="thin">
        <color rgb="FF6B6D70"/>
      </right>
      <top/>
      <bottom/>
      <diagonal/>
    </border>
    <border>
      <left/>
      <right/>
      <top style="thin">
        <color rgb="FF6B6D70"/>
      </top>
      <bottom/>
      <diagonal/>
    </border>
    <border>
      <left/>
      <right/>
      <top/>
      <bottom style="thin">
        <color rgb="FF6B6D70"/>
      </bottom>
      <diagonal/>
    </border>
    <border>
      <left/>
      <right style="thin">
        <color rgb="FF6B6D70"/>
      </right>
      <top style="thin">
        <color rgb="FF6B6D70"/>
      </top>
      <bottom/>
      <diagonal/>
    </border>
    <border>
      <left style="thin">
        <color rgb="FF6B6D70"/>
      </left>
      <right style="thin">
        <color rgb="FF6B6D70"/>
      </right>
      <top style="thin">
        <color rgb="FF6B6D70"/>
      </top>
      <bottom/>
      <diagonal/>
    </border>
    <border>
      <left/>
      <right/>
      <top style="thin">
        <color rgb="FF6B6D70"/>
      </top>
      <bottom style="thin">
        <color rgb="FF6B6D70"/>
      </bottom>
      <diagonal/>
    </border>
    <border>
      <left style="thin">
        <color rgb="FF6B6D70"/>
      </left>
      <right/>
      <top style="thin">
        <color rgb="FF6B6D70"/>
      </top>
      <bottom/>
      <diagonal/>
    </border>
    <border>
      <left/>
      <right style="thin">
        <color rgb="FF6B6D70"/>
      </right>
      <top/>
      <bottom style="thin">
        <color rgb="FF6B6D70"/>
      </bottom>
      <diagonal/>
    </border>
    <border>
      <left style="thin">
        <color rgb="FF6B6D70"/>
      </left>
      <right style="thin">
        <color rgb="FF6B6D70"/>
      </right>
      <top/>
      <bottom style="thin">
        <color rgb="FF6B6D70"/>
      </bottom>
      <diagonal/>
    </border>
    <border>
      <left style="thin">
        <color rgb="FF6B6D70"/>
      </left>
      <right/>
      <top style="thin">
        <color rgb="FF6B6D70"/>
      </top>
      <bottom style="thin">
        <color rgb="FF6B6D70"/>
      </bottom>
      <diagonal/>
    </border>
    <border>
      <left style="thin">
        <color rgb="FF6B6D70"/>
      </left>
      <right/>
      <top/>
      <bottom style="thin">
        <color rgb="FF6B6D70"/>
      </bottom>
      <diagonal/>
    </border>
    <border>
      <left style="thin">
        <color rgb="FF6B6D70"/>
      </left>
      <right/>
      <top/>
      <bottom/>
      <diagonal/>
    </border>
    <border>
      <left/>
      <right style="thin">
        <color rgb="FF007188"/>
      </right>
      <top style="thin">
        <color rgb="FF007188"/>
      </top>
      <bottom/>
      <diagonal/>
    </border>
    <border>
      <left/>
      <right style="thin">
        <color rgb="FF007188"/>
      </right>
      <top/>
      <bottom/>
      <diagonal/>
    </border>
    <border>
      <left/>
      <right style="thin">
        <color rgb="FFC2CC66"/>
      </right>
      <top/>
      <bottom/>
      <diagonal/>
    </border>
    <border>
      <left/>
      <right/>
      <top/>
      <bottom style="thin">
        <color rgb="FFC2CC66"/>
      </bottom>
      <diagonal/>
    </border>
    <border>
      <left/>
      <right/>
      <top style="thin">
        <color rgb="FFC2CC66"/>
      </top>
      <bottom/>
      <diagonal/>
    </border>
    <border>
      <left/>
      <right style="thin">
        <color rgb="FFC2CC66"/>
      </right>
      <top style="thin">
        <color rgb="FFC2CC66"/>
      </top>
      <bottom/>
      <diagonal/>
    </border>
    <border>
      <left/>
      <right style="thin">
        <color rgb="FFC2CC66"/>
      </right>
      <top/>
      <bottom style="thin">
        <color rgb="FFC2CC66"/>
      </bottom>
      <diagonal/>
    </border>
    <border>
      <left style="thin">
        <color rgb="FFC2CC66"/>
      </left>
      <right/>
      <top style="thin">
        <color rgb="FFC2CC66"/>
      </top>
      <bottom/>
      <diagonal/>
    </border>
    <border>
      <left style="thin">
        <color rgb="FFC2CC66"/>
      </left>
      <right/>
      <top/>
      <bottom/>
      <diagonal/>
    </border>
    <border>
      <left style="thin">
        <color rgb="FFC2CC66"/>
      </left>
      <right/>
      <top/>
      <bottom style="thin">
        <color rgb="FFC2CC66"/>
      </bottom>
      <diagonal/>
    </border>
    <border>
      <left/>
      <right/>
      <top style="thin">
        <color theme="0"/>
      </top>
      <bottom/>
      <diagonal/>
    </border>
    <border>
      <left style="thin">
        <color theme="0"/>
      </left>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rgb="FF6B6D70"/>
      </right>
      <top style="thin">
        <color theme="0"/>
      </top>
      <bottom style="thin">
        <color indexed="64"/>
      </bottom>
      <diagonal/>
    </border>
    <border>
      <left/>
      <right style="thin">
        <color rgb="FF6B6D70"/>
      </right>
      <top style="thin">
        <color rgb="FF6B6D70"/>
      </top>
      <bottom style="thin">
        <color rgb="FF6B6D70"/>
      </bottom>
      <diagonal/>
    </border>
    <border>
      <left style="thin">
        <color theme="0"/>
      </left>
      <right style="thin">
        <color theme="0"/>
      </right>
      <top/>
      <bottom/>
      <diagonal/>
    </border>
    <border>
      <left/>
      <right style="thin">
        <color theme="0"/>
      </right>
      <top style="thin">
        <color theme="0"/>
      </top>
      <bottom/>
      <diagonal/>
    </border>
    <border>
      <left style="thin">
        <color rgb="FF6B6D70"/>
      </left>
      <right style="thin">
        <color rgb="FF6B6D70"/>
      </right>
      <top/>
      <bottom/>
      <diagonal/>
    </border>
    <border>
      <left style="thin">
        <color theme="0"/>
      </left>
      <right style="thin">
        <color rgb="FF6B6D70"/>
      </right>
      <top style="thin">
        <color theme="0"/>
      </top>
      <bottom/>
      <diagonal/>
    </border>
    <border>
      <left style="thin">
        <color rgb="FF6EC3BD"/>
      </left>
      <right style="thin">
        <color rgb="FF6EC3BD"/>
      </right>
      <top style="thin">
        <color rgb="FF6EC3BD"/>
      </top>
      <bottom style="thin">
        <color rgb="FF6EC3BD"/>
      </bottom>
      <diagonal/>
    </border>
    <border>
      <left/>
      <right/>
      <top style="thin">
        <color theme="0"/>
      </top>
      <bottom style="thin">
        <color indexed="64"/>
      </bottom>
      <diagonal/>
    </border>
    <border>
      <left style="thin">
        <color rgb="FF6B6D70"/>
      </left>
      <right style="thin">
        <color rgb="FF6B6D70"/>
      </right>
      <top style="thin">
        <color rgb="FF6B6D70"/>
      </top>
      <bottom style="thin">
        <color rgb="FFFFFFFF"/>
      </bottom>
      <diagonal/>
    </border>
    <border>
      <left style="thin">
        <color rgb="FF6B6D70"/>
      </left>
      <right style="thin">
        <color rgb="FF6B6D70"/>
      </right>
      <top style="thin">
        <color rgb="FFFFFFFF"/>
      </top>
      <bottom style="thin">
        <color rgb="FFFFFFFF"/>
      </bottom>
      <diagonal/>
    </border>
    <border>
      <left style="thin">
        <color rgb="FF6B6D70"/>
      </left>
      <right/>
      <top style="thin">
        <color rgb="FF6B6D70"/>
      </top>
      <bottom style="thin">
        <color rgb="FFFFFFFF"/>
      </bottom>
      <diagonal/>
    </border>
    <border>
      <left style="thin">
        <color rgb="FF6B6D70"/>
      </left>
      <right/>
      <top style="thin">
        <color rgb="FFFFFFFF"/>
      </top>
      <bottom style="thin">
        <color rgb="FFFFFFFF"/>
      </bottom>
      <diagonal/>
    </border>
    <border>
      <left style="thin">
        <color rgb="FF6B6D70"/>
      </left>
      <right style="thin">
        <color rgb="FF007188"/>
      </right>
      <top style="thin">
        <color rgb="FFFFFFFF"/>
      </top>
      <bottom style="thin">
        <color rgb="FF007188"/>
      </bottom>
      <diagonal/>
    </border>
    <border>
      <left style="thin">
        <color rgb="FF6B6D70"/>
      </left>
      <right/>
      <top/>
      <bottom style="thin">
        <color rgb="FFFFFFFF"/>
      </bottom>
      <diagonal/>
    </border>
    <border>
      <left style="thin">
        <color rgb="FF6B6D70"/>
      </left>
      <right style="thin">
        <color theme="0"/>
      </right>
      <top style="thin">
        <color rgb="FF6B6D70"/>
      </top>
      <bottom style="thin">
        <color rgb="FFFFFFFF"/>
      </bottom>
      <diagonal/>
    </border>
    <border>
      <left style="thin">
        <color rgb="FF6B6D70"/>
      </left>
      <right style="thin">
        <color rgb="FF007188"/>
      </right>
      <top style="thin">
        <color rgb="FFFFFFFF"/>
      </top>
      <bottom style="thin">
        <color rgb="FF6B6D70"/>
      </bottom>
      <diagonal/>
    </border>
    <border>
      <left style="thin">
        <color theme="0"/>
      </left>
      <right style="thin">
        <color theme="0"/>
      </right>
      <top style="thin">
        <color rgb="FF6B6D70"/>
      </top>
      <bottom style="thin">
        <color rgb="FF6B6D70"/>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diagonal/>
    </border>
    <border>
      <left style="thin">
        <color rgb="FFFFFFFF"/>
      </left>
      <right/>
      <top style="thin">
        <color rgb="FFFFFFFF"/>
      </top>
      <bottom/>
      <diagonal/>
    </border>
    <border>
      <left style="thin">
        <color theme="0"/>
      </left>
      <right style="thin">
        <color theme="0"/>
      </right>
      <top style="thin">
        <color theme="0"/>
      </top>
      <bottom style="thin">
        <color theme="0"/>
      </bottom>
      <diagonal/>
    </border>
    <border>
      <left style="thin">
        <color rgb="FF6EC3BD"/>
      </left>
      <right style="thin">
        <color rgb="FF6EC3BD"/>
      </right>
      <top/>
      <bottom style="thin">
        <color rgb="FF6EC3BD"/>
      </bottom>
      <diagonal/>
    </border>
    <border>
      <left style="thin">
        <color rgb="FF6B6D70"/>
      </left>
      <right style="thin">
        <color rgb="FF007188"/>
      </right>
      <top style="thin">
        <color rgb="FF007188"/>
      </top>
      <bottom style="thin">
        <color rgb="FF007188"/>
      </bottom>
      <diagonal/>
    </border>
    <border>
      <left style="medium">
        <color indexed="64"/>
      </left>
      <right style="thin">
        <color rgb="FF6B6D70"/>
      </right>
      <top style="medium">
        <color indexed="64"/>
      </top>
      <bottom/>
      <diagonal/>
    </border>
    <border>
      <left style="medium">
        <color indexed="64"/>
      </left>
      <right style="thin">
        <color rgb="FF6B6D70"/>
      </right>
      <top/>
      <bottom style="medium">
        <color indexed="64"/>
      </bottom>
      <diagonal/>
    </border>
    <border>
      <left style="thin">
        <color rgb="FF3A6275"/>
      </left>
      <right style="thin">
        <color rgb="FF3A6275"/>
      </right>
      <top style="thin">
        <color rgb="FF3A6275"/>
      </top>
      <bottom style="thin">
        <color rgb="FF3A6275"/>
      </bottom>
      <diagonal/>
    </border>
    <border>
      <left style="thin">
        <color rgb="FF007188"/>
      </left>
      <right style="thin">
        <color rgb="FF007188"/>
      </right>
      <top/>
      <bottom style="thin">
        <color rgb="FF007188"/>
      </bottom>
      <diagonal/>
    </border>
    <border>
      <left style="thin">
        <color rgb="FF007188"/>
      </left>
      <right style="thin">
        <color rgb="FF6B6D70"/>
      </right>
      <top/>
      <bottom style="thin">
        <color rgb="FF007188"/>
      </bottom>
      <diagonal/>
    </border>
    <border>
      <left/>
      <right style="thin">
        <color rgb="FF6EC3BD"/>
      </right>
      <top/>
      <bottom style="thin">
        <color rgb="FF6EC3BD"/>
      </bottom>
      <diagonal/>
    </border>
    <border>
      <left/>
      <right style="thin">
        <color rgb="FF6EC3BD"/>
      </right>
      <top style="thin">
        <color rgb="FF6EC3BD"/>
      </top>
      <bottom style="thin">
        <color rgb="FF6EC3BD"/>
      </bottom>
      <diagonal/>
    </border>
    <border>
      <left style="thin">
        <color rgb="FF3A6275"/>
      </left>
      <right style="thin">
        <color rgb="FF3A6275"/>
      </right>
      <top/>
      <bottom style="thin">
        <color rgb="FF3A6275"/>
      </bottom>
      <diagonal/>
    </border>
    <border>
      <left style="thin">
        <color theme="2"/>
      </left>
      <right style="thin">
        <color theme="2"/>
      </right>
      <top style="thin">
        <color theme="2"/>
      </top>
      <bottom style="thin">
        <color theme="2"/>
      </bottom>
      <diagonal/>
    </border>
    <border>
      <left style="thin">
        <color rgb="FF6EC3BD"/>
      </left>
      <right/>
      <top/>
      <bottom style="thin">
        <color rgb="FF6EC3BD"/>
      </bottom>
      <diagonal/>
    </border>
    <border>
      <left style="thin">
        <color rgb="FF6EC3BD"/>
      </left>
      <right/>
      <top style="thin">
        <color rgb="FF6EC3BD"/>
      </top>
      <bottom style="thin">
        <color rgb="FF6EC3BD"/>
      </bottom>
      <diagonal/>
    </border>
    <border>
      <left style="thin">
        <color theme="0"/>
      </left>
      <right style="thin">
        <color rgb="FF6B6D70"/>
      </right>
      <top style="thin">
        <color theme="0"/>
      </top>
      <bottom style="thin">
        <color rgb="FF6B6D70"/>
      </bottom>
      <diagonal/>
    </border>
    <border>
      <left style="thin">
        <color theme="0"/>
      </left>
      <right style="thin">
        <color rgb="FF6B6D70"/>
      </right>
      <top style="thin">
        <color rgb="FF6B6D70"/>
      </top>
      <bottom style="thin">
        <color rgb="FF6B6D70"/>
      </bottom>
      <diagonal/>
    </border>
    <border>
      <left style="thin">
        <color theme="0"/>
      </left>
      <right style="thin">
        <color rgb="FF6B6D70"/>
      </right>
      <top style="thin">
        <color rgb="FF6B6D70"/>
      </top>
      <bottom/>
      <diagonal/>
    </border>
    <border>
      <left style="thin">
        <color theme="0"/>
      </left>
      <right/>
      <top style="thin">
        <color theme="0"/>
      </top>
      <bottom style="thin">
        <color rgb="FF6B6D70"/>
      </bottom>
      <diagonal/>
    </border>
    <border>
      <left style="thin">
        <color theme="2"/>
      </left>
      <right style="thin">
        <color theme="2"/>
      </right>
      <top/>
      <bottom style="thin">
        <color theme="2"/>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rgb="FF6EC3BD"/>
      </left>
      <right style="thin">
        <color rgb="FF6B6D70"/>
      </right>
      <top style="thin">
        <color theme="0"/>
      </top>
      <bottom style="thin">
        <color rgb="FF6EC3BD"/>
      </bottom>
      <diagonal/>
    </border>
    <border>
      <left style="thin">
        <color rgb="FF6EC3BD"/>
      </left>
      <right style="thin">
        <color rgb="FF6B6D70"/>
      </right>
      <top style="thin">
        <color rgb="FF6EC3BD"/>
      </top>
      <bottom style="thin">
        <color rgb="FF6EC3BD"/>
      </bottom>
      <diagonal/>
    </border>
    <border>
      <left/>
      <right/>
      <top/>
      <bottom style="thin">
        <color rgb="FF6EC3BD"/>
      </bottom>
      <diagonal/>
    </border>
    <border>
      <left/>
      <right/>
      <top style="thin">
        <color rgb="FF6EC3BD"/>
      </top>
      <bottom style="thin">
        <color rgb="FF6EC3BD"/>
      </bottom>
      <diagonal/>
    </border>
    <border>
      <left style="thin">
        <color theme="0"/>
      </left>
      <right style="thin">
        <color theme="0"/>
      </right>
      <top/>
      <bottom style="thin">
        <color theme="0"/>
      </bottom>
      <diagonal/>
    </border>
    <border>
      <left style="thin">
        <color rgb="FF6B6D70"/>
      </left>
      <right style="thin">
        <color rgb="FF6B6D70"/>
      </right>
      <top/>
      <bottom style="thin">
        <color theme="0"/>
      </bottom>
      <diagonal/>
    </border>
    <border>
      <left style="thin">
        <color rgb="FF6B6D70"/>
      </left>
      <right style="thin">
        <color rgb="FF6B6D70"/>
      </right>
      <top style="thin">
        <color theme="0"/>
      </top>
      <bottom style="thin">
        <color theme="0"/>
      </bottom>
      <diagonal/>
    </border>
    <border>
      <left style="thin">
        <color rgb="FF6B6D70"/>
      </left>
      <right style="thin">
        <color rgb="FF6B6D70"/>
      </right>
      <top style="thin">
        <color theme="0"/>
      </top>
      <bottom style="thin">
        <color rgb="FF6B6D70"/>
      </bottom>
      <diagonal/>
    </border>
    <border>
      <left style="thin">
        <color rgb="FF007188"/>
      </left>
      <right/>
      <top style="thin">
        <color theme="0"/>
      </top>
      <bottom style="thin">
        <color theme="0"/>
      </bottom>
      <diagonal/>
    </border>
    <border>
      <left style="thin">
        <color rgb="FF007188"/>
      </left>
      <right style="thin">
        <color theme="0"/>
      </right>
      <top style="thin">
        <color theme="0"/>
      </top>
      <bottom style="thin">
        <color rgb="FF007188"/>
      </bottom>
      <diagonal/>
    </border>
    <border>
      <left style="thin">
        <color theme="0"/>
      </left>
      <right style="thin">
        <color theme="0"/>
      </right>
      <top style="thin">
        <color theme="0"/>
      </top>
      <bottom style="thin">
        <color rgb="FF007188"/>
      </bottom>
      <diagonal/>
    </border>
    <border>
      <left/>
      <right/>
      <top style="thin">
        <color theme="0"/>
      </top>
      <bottom style="thin">
        <color rgb="FF007188"/>
      </bottom>
      <diagonal/>
    </border>
    <border>
      <left style="thin">
        <color theme="0"/>
      </left>
      <right/>
      <top/>
      <bottom style="thin">
        <color rgb="FF007188"/>
      </bottom>
      <diagonal/>
    </border>
  </borders>
  <cellStyleXfs count="41">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15" fillId="0" borderId="0"/>
    <xf numFmtId="0" fontId="16" fillId="0" borderId="0"/>
    <xf numFmtId="164" fontId="2" fillId="0" borderId="0" applyFont="0" applyFill="0" applyBorder="0" applyAlignment="0" applyProtection="0"/>
    <xf numFmtId="0" fontId="20" fillId="0" borderId="0"/>
    <xf numFmtId="0" fontId="21" fillId="0" borderId="0"/>
    <xf numFmtId="0" fontId="16" fillId="0" borderId="0"/>
    <xf numFmtId="164" fontId="2" fillId="0" borderId="0" applyFont="0" applyFill="0" applyBorder="0" applyAlignment="0" applyProtection="0"/>
    <xf numFmtId="0" fontId="16" fillId="0" borderId="0"/>
    <xf numFmtId="0" fontId="16" fillId="0" borderId="0"/>
    <xf numFmtId="0" fontId="16" fillId="0" borderId="0"/>
    <xf numFmtId="164"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164" fontId="2" fillId="0" borderId="0" applyFont="0" applyFill="0" applyBorder="0" applyAlignment="0" applyProtection="0"/>
    <xf numFmtId="0" fontId="16" fillId="0" borderId="0"/>
    <xf numFmtId="0" fontId="22" fillId="0" borderId="0" applyNumberFormat="0" applyFill="0" applyBorder="0" applyAlignment="0" applyProtection="0">
      <alignment vertical="top"/>
      <protection locked="0"/>
    </xf>
    <xf numFmtId="0" fontId="23" fillId="0" borderId="0"/>
    <xf numFmtId="0" fontId="24" fillId="0" borderId="0"/>
    <xf numFmtId="0" fontId="25" fillId="4" borderId="0"/>
    <xf numFmtId="0" fontId="25" fillId="5" borderId="0"/>
    <xf numFmtId="0" fontId="24" fillId="6" borderId="0"/>
    <xf numFmtId="0" fontId="26" fillId="7" borderId="0"/>
    <xf numFmtId="0" fontId="27" fillId="8" borderId="0"/>
    <xf numFmtId="0" fontId="28" fillId="0" borderId="0"/>
    <xf numFmtId="0" fontId="29" fillId="9" borderId="0"/>
    <xf numFmtId="0" fontId="30" fillId="0" borderId="0"/>
    <xf numFmtId="0" fontId="31" fillId="0" borderId="0"/>
    <xf numFmtId="0" fontId="32" fillId="0" borderId="0"/>
    <xf numFmtId="0" fontId="33" fillId="10" borderId="0"/>
    <xf numFmtId="0" fontId="34" fillId="10" borderId="21"/>
    <xf numFmtId="0" fontId="23" fillId="0" borderId="0"/>
    <xf numFmtId="0" fontId="23" fillId="0" borderId="0"/>
    <xf numFmtId="0" fontId="26" fillId="0" borderId="0"/>
    <xf numFmtId="0" fontId="2" fillId="0" borderId="0"/>
    <xf numFmtId="44" fontId="2" fillId="0" borderId="0" applyFont="0" applyFill="0" applyBorder="0" applyAlignment="0" applyProtection="0"/>
    <xf numFmtId="0" fontId="78" fillId="0" borderId="0"/>
  </cellStyleXfs>
  <cellXfs count="731">
    <xf numFmtId="0" fontId="0" fillId="0" borderId="0" xfId="0"/>
    <xf numFmtId="0" fontId="4" fillId="0" borderId="0" xfId="0" applyFont="1"/>
    <xf numFmtId="0" fontId="8" fillId="0" borderId="0" xfId="0" applyFont="1"/>
    <xf numFmtId="0" fontId="8" fillId="0" borderId="0" xfId="0" applyFont="1" applyAlignment="1">
      <alignment horizontal="center"/>
    </xf>
    <xf numFmtId="0" fontId="8" fillId="0" borderId="0" xfId="0" applyFont="1" applyAlignment="1">
      <alignment wrapText="1"/>
    </xf>
    <xf numFmtId="0" fontId="8" fillId="2" borderId="0" xfId="0" applyFont="1" applyFill="1" applyAlignment="1">
      <alignment vertical="center" wrapText="1"/>
    </xf>
    <xf numFmtId="165" fontId="8" fillId="2" borderId="0" xfId="1" applyNumberFormat="1" applyFont="1" applyFill="1" applyBorder="1" applyAlignment="1">
      <alignment horizontal="center" vertical="center" wrapText="1"/>
    </xf>
    <xf numFmtId="9" fontId="8" fillId="0" borderId="0" xfId="2" applyFont="1" applyBorder="1" applyAlignment="1">
      <alignment horizontal="center" vertical="center"/>
    </xf>
    <xf numFmtId="0" fontId="8" fillId="0" borderId="0" xfId="0" applyFont="1" applyAlignment="1">
      <alignment vertical="center"/>
    </xf>
    <xf numFmtId="9" fontId="8" fillId="0" borderId="0" xfId="2" applyFont="1"/>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vertical="center" wrapText="1"/>
    </xf>
    <xf numFmtId="9" fontId="8" fillId="0" borderId="0" xfId="2" applyFont="1" applyBorder="1"/>
    <xf numFmtId="0" fontId="8" fillId="0" borderId="0" xfId="0" applyFont="1" applyAlignment="1">
      <alignment horizontal="left" wrapText="1"/>
    </xf>
    <xf numFmtId="0" fontId="14" fillId="0" borderId="0" xfId="0" applyFont="1"/>
    <xf numFmtId="0" fontId="6"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horizontal="left" vertical="center"/>
    </xf>
    <xf numFmtId="0" fontId="13" fillId="0" borderId="0" xfId="0" applyFont="1" applyAlignment="1">
      <alignment horizontal="left"/>
    </xf>
    <xf numFmtId="9" fontId="13" fillId="0" borderId="0" xfId="2" applyFont="1" applyBorder="1" applyAlignment="1">
      <alignment horizontal="center"/>
    </xf>
    <xf numFmtId="165" fontId="8" fillId="0" borderId="0" xfId="1" applyNumberFormat="1" applyFont="1" applyBorder="1" applyAlignment="1">
      <alignment horizontal="center"/>
    </xf>
    <xf numFmtId="3" fontId="8" fillId="0" borderId="0" xfId="0" applyNumberFormat="1" applyFont="1"/>
    <xf numFmtId="0" fontId="17" fillId="0" borderId="0" xfId="0" applyFont="1" applyAlignment="1">
      <alignment horizontal="left" vertical="center"/>
    </xf>
    <xf numFmtId="0" fontId="19" fillId="0" borderId="0" xfId="0" applyFont="1" applyAlignment="1">
      <alignment vertical="center"/>
    </xf>
    <xf numFmtId="0" fontId="8" fillId="0" borderId="22" xfId="0" applyFont="1" applyBorder="1"/>
    <xf numFmtId="0" fontId="18" fillId="0" borderId="0" xfId="0" applyFont="1" applyAlignment="1">
      <alignment vertical="top" wrapText="1"/>
    </xf>
    <xf numFmtId="0" fontId="36" fillId="0" borderId="0" xfId="0" applyFont="1" applyAlignment="1">
      <alignment horizontal="center" vertical="top" wrapText="1"/>
    </xf>
    <xf numFmtId="0" fontId="37" fillId="0" borderId="0" xfId="0" applyFont="1" applyAlignment="1">
      <alignment horizontal="left"/>
    </xf>
    <xf numFmtId="3" fontId="8" fillId="0" borderId="0" xfId="0" applyNumberFormat="1" applyFont="1" applyAlignment="1">
      <alignment horizontal="center" vertical="center"/>
    </xf>
    <xf numFmtId="0" fontId="19" fillId="0" borderId="0" xfId="0" applyFont="1" applyAlignment="1">
      <alignment horizontal="left" vertical="center"/>
    </xf>
    <xf numFmtId="0" fontId="38" fillId="0" borderId="0" xfId="0" applyFont="1"/>
    <xf numFmtId="0" fontId="11" fillId="0" borderId="0" xfId="3" quotePrefix="1" applyFont="1" applyAlignment="1">
      <alignment horizontal="left"/>
    </xf>
    <xf numFmtId="0" fontId="40" fillId="0" borderId="0" xfId="0" applyFont="1"/>
    <xf numFmtId="0" fontId="39" fillId="0" borderId="0" xfId="3" applyFont="1"/>
    <xf numFmtId="0" fontId="4" fillId="12" borderId="14" xfId="0" applyFont="1" applyFill="1" applyBorder="1"/>
    <xf numFmtId="0" fontId="4" fillId="12" borderId="15" xfId="0" applyFont="1" applyFill="1" applyBorder="1"/>
    <xf numFmtId="0" fontId="4" fillId="12" borderId="0" xfId="0" applyFont="1" applyFill="1"/>
    <xf numFmtId="0" fontId="4" fillId="12" borderId="16" xfId="0" applyFont="1" applyFill="1" applyBorder="1"/>
    <xf numFmtId="0" fontId="4" fillId="12" borderId="17" xfId="0" applyFont="1" applyFill="1" applyBorder="1"/>
    <xf numFmtId="0" fontId="4" fillId="12" borderId="18" xfId="0" applyFont="1" applyFill="1" applyBorder="1"/>
    <xf numFmtId="167" fontId="8" fillId="0" borderId="0" xfId="39" applyNumberFormat="1" applyFont="1" applyBorder="1" applyAlignment="1">
      <alignment horizontal="center" vertical="center"/>
    </xf>
    <xf numFmtId="0" fontId="41" fillId="0" borderId="0" xfId="0" applyFont="1"/>
    <xf numFmtId="0" fontId="4" fillId="14" borderId="11" xfId="0" applyFont="1" applyFill="1" applyBorder="1"/>
    <xf numFmtId="0" fontId="4" fillId="14" borderId="12" xfId="0" applyFont="1" applyFill="1" applyBorder="1"/>
    <xf numFmtId="0" fontId="4" fillId="14" borderId="13" xfId="0" applyFont="1" applyFill="1" applyBorder="1"/>
    <xf numFmtId="0" fontId="4" fillId="14" borderId="14" xfId="0" applyFont="1" applyFill="1" applyBorder="1"/>
    <xf numFmtId="0" fontId="4" fillId="14" borderId="15" xfId="0" applyFont="1" applyFill="1" applyBorder="1"/>
    <xf numFmtId="0" fontId="4" fillId="14" borderId="0" xfId="0" applyFont="1" applyFill="1"/>
    <xf numFmtId="0" fontId="43" fillId="12" borderId="0" xfId="0" applyFont="1" applyFill="1"/>
    <xf numFmtId="0" fontId="43" fillId="14" borderId="0" xfId="0" applyFont="1" applyFill="1"/>
    <xf numFmtId="0" fontId="38" fillId="14" borderId="0" xfId="0" applyFont="1" applyFill="1" applyAlignment="1">
      <alignment horizontal="left" vertical="center"/>
    </xf>
    <xf numFmtId="0" fontId="50" fillId="0" borderId="0" xfId="0" applyFont="1"/>
    <xf numFmtId="3" fontId="55" fillId="0" borderId="9" xfId="0" applyNumberFormat="1" applyFont="1" applyBorder="1" applyAlignment="1">
      <alignment horizontal="center" vertical="center"/>
    </xf>
    <xf numFmtId="0" fontId="56" fillId="0" borderId="0" xfId="0" applyFont="1"/>
    <xf numFmtId="0" fontId="56" fillId="22" borderId="7" xfId="0" applyFont="1" applyFill="1" applyBorder="1" applyAlignment="1">
      <alignment horizontal="center" vertical="center" wrapText="1"/>
    </xf>
    <xf numFmtId="0" fontId="45" fillId="21" borderId="0" xfId="0" applyFont="1" applyFill="1" applyAlignment="1">
      <alignment vertical="center"/>
    </xf>
    <xf numFmtId="9" fontId="19" fillId="20" borderId="0" xfId="2" applyFont="1" applyFill="1" applyBorder="1" applyAlignment="1">
      <alignment horizontal="left" vertical="center"/>
    </xf>
    <xf numFmtId="0" fontId="19" fillId="20" borderId="0" xfId="0" applyFont="1" applyFill="1" applyAlignment="1">
      <alignment horizontal="left" vertical="center"/>
    </xf>
    <xf numFmtId="0" fontId="11" fillId="20" borderId="0" xfId="0" applyFont="1" applyFill="1" applyAlignment="1">
      <alignment horizontal="center" vertical="center" wrapText="1"/>
    </xf>
    <xf numFmtId="0" fontId="55" fillId="20" borderId="0" xfId="0" applyFont="1" applyFill="1"/>
    <xf numFmtId="0" fontId="55" fillId="0" borderId="0" xfId="0" applyFont="1"/>
    <xf numFmtId="0" fontId="59" fillId="15" borderId="0" xfId="0" applyFont="1" applyFill="1" applyAlignment="1">
      <alignment vertical="center" wrapText="1"/>
    </xf>
    <xf numFmtId="0" fontId="58" fillId="0" borderId="0" xfId="0" applyFont="1" applyAlignment="1">
      <alignment horizontal="center" vertical="center" wrapText="1"/>
    </xf>
    <xf numFmtId="0" fontId="64" fillId="0" borderId="0" xfId="0" applyFont="1" applyAlignment="1">
      <alignment horizontal="center" vertical="center" wrapText="1"/>
    </xf>
    <xf numFmtId="0" fontId="55" fillId="11" borderId="0" xfId="0" applyFont="1" applyFill="1"/>
    <xf numFmtId="0" fontId="55" fillId="11" borderId="0" xfId="0" applyFont="1" applyFill="1" applyAlignment="1">
      <alignment horizontal="center" vertical="center" wrapText="1"/>
    </xf>
    <xf numFmtId="0" fontId="55" fillId="11" borderId="0" xfId="0" applyFont="1" applyFill="1" applyAlignment="1">
      <alignment horizontal="left" vertical="center"/>
    </xf>
    <xf numFmtId="3" fontId="55" fillId="11" borderId="0" xfId="0" applyNumberFormat="1" applyFont="1" applyFill="1" applyAlignment="1">
      <alignment horizontal="left" vertical="center"/>
    </xf>
    <xf numFmtId="0" fontId="58" fillId="0" borderId="0" xfId="0" applyFont="1" applyAlignment="1">
      <alignment horizontal="left" vertical="center"/>
    </xf>
    <xf numFmtId="0" fontId="11" fillId="0" borderId="0" xfId="0" applyFont="1" applyAlignment="1">
      <alignment horizontal="left" vertical="center"/>
    </xf>
    <xf numFmtId="3" fontId="64" fillId="11" borderId="0" xfId="0" applyNumberFormat="1" applyFont="1" applyFill="1" applyAlignment="1">
      <alignment horizontal="left" vertical="center"/>
    </xf>
    <xf numFmtId="9" fontId="64" fillId="11" borderId="0" xfId="0" applyNumberFormat="1" applyFont="1" applyFill="1" applyAlignment="1">
      <alignment horizontal="left" vertical="center"/>
    </xf>
    <xf numFmtId="0" fontId="58" fillId="0" borderId="0" xfId="0" applyFont="1" applyAlignment="1">
      <alignment horizontal="left" vertical="top" wrapText="1"/>
    </xf>
    <xf numFmtId="0" fontId="55" fillId="0" borderId="0" xfId="0" applyFont="1" applyAlignment="1">
      <alignment horizontal="center" vertical="top" wrapText="1"/>
    </xf>
    <xf numFmtId="0" fontId="11" fillId="0" borderId="33" xfId="0" applyFont="1" applyBorder="1" applyAlignment="1">
      <alignment horizontal="center" vertical="center" wrapText="1"/>
    </xf>
    <xf numFmtId="0" fontId="56" fillId="22" borderId="8" xfId="0" applyFont="1" applyFill="1" applyBorder="1" applyAlignment="1">
      <alignment horizontal="center" vertical="center" wrapText="1"/>
    </xf>
    <xf numFmtId="0" fontId="11" fillId="0" borderId="42" xfId="0" applyFont="1" applyBorder="1" applyAlignment="1">
      <alignment horizontal="center" vertical="center" wrapText="1"/>
    </xf>
    <xf numFmtId="0" fontId="0" fillId="0" borderId="43" xfId="0" applyBorder="1"/>
    <xf numFmtId="0" fontId="0" fillId="0" borderId="44" xfId="0" applyBorder="1"/>
    <xf numFmtId="3" fontId="64" fillId="11" borderId="40" xfId="0" applyNumberFormat="1" applyFont="1" applyFill="1" applyBorder="1" applyAlignment="1">
      <alignment horizontal="center" vertical="center"/>
    </xf>
    <xf numFmtId="9" fontId="64" fillId="11" borderId="48" xfId="2" applyFont="1" applyFill="1" applyBorder="1" applyAlignment="1">
      <alignment horizontal="center" vertical="center"/>
    </xf>
    <xf numFmtId="9" fontId="64" fillId="11" borderId="49" xfId="2" applyFont="1" applyFill="1" applyBorder="1" applyAlignment="1">
      <alignment horizontal="center" vertical="center"/>
    </xf>
    <xf numFmtId="0" fontId="64" fillId="0" borderId="43" xfId="0" applyFont="1" applyBorder="1" applyAlignment="1">
      <alignment horizontal="center" vertical="center" wrapText="1"/>
    </xf>
    <xf numFmtId="9" fontId="55" fillId="0" borderId="51" xfId="2" applyFont="1" applyBorder="1" applyAlignment="1">
      <alignment horizontal="center" vertical="center"/>
    </xf>
    <xf numFmtId="9" fontId="55" fillId="0" borderId="40" xfId="2" applyFont="1" applyBorder="1" applyAlignment="1">
      <alignment horizontal="center" vertical="center"/>
    </xf>
    <xf numFmtId="0" fontId="8" fillId="0" borderId="52" xfId="0" applyFont="1" applyBorder="1"/>
    <xf numFmtId="9" fontId="64" fillId="11" borderId="40" xfId="2" applyFont="1" applyFill="1" applyBorder="1" applyAlignment="1">
      <alignment horizontal="center" vertical="center"/>
    </xf>
    <xf numFmtId="9" fontId="55" fillId="0" borderId="0" xfId="2" applyFont="1" applyBorder="1" applyAlignment="1">
      <alignment horizontal="center" vertical="center"/>
    </xf>
    <xf numFmtId="3" fontId="55" fillId="0" borderId="40" xfId="0" applyNumberFormat="1" applyFont="1" applyBorder="1" applyAlignment="1">
      <alignment horizontal="center" vertical="center"/>
    </xf>
    <xf numFmtId="3" fontId="55" fillId="0" borderId="49" xfId="0" applyNumberFormat="1" applyFont="1" applyBorder="1" applyAlignment="1">
      <alignment horizontal="center" vertical="center"/>
    </xf>
    <xf numFmtId="0" fontId="0" fillId="0" borderId="46" xfId="0" applyBorder="1"/>
    <xf numFmtId="3" fontId="55" fillId="0" borderId="45" xfId="0" applyNumberFormat="1" applyFont="1" applyBorder="1" applyAlignment="1">
      <alignment horizontal="center" vertical="center"/>
    </xf>
    <xf numFmtId="9" fontId="55" fillId="0" borderId="45" xfId="2" applyFont="1" applyBorder="1" applyAlignment="1">
      <alignment horizontal="center" vertical="center"/>
    </xf>
    <xf numFmtId="3" fontId="55" fillId="0" borderId="43" xfId="0" applyNumberFormat="1" applyFont="1" applyBorder="1" applyAlignment="1">
      <alignment horizontal="center" vertical="center"/>
    </xf>
    <xf numFmtId="0" fontId="45" fillId="15" borderId="0" xfId="0" applyFont="1" applyFill="1"/>
    <xf numFmtId="0" fontId="59" fillId="0" borderId="0" xfId="0" applyFont="1" applyAlignment="1">
      <alignment vertical="center" wrapText="1"/>
    </xf>
    <xf numFmtId="0" fontId="41" fillId="24" borderId="64" xfId="0" applyFont="1" applyFill="1" applyBorder="1" applyAlignment="1">
      <alignment horizontal="center" vertical="center" wrapText="1"/>
    </xf>
    <xf numFmtId="0" fontId="41" fillId="24" borderId="66" xfId="0" applyFont="1" applyFill="1" applyBorder="1" applyAlignment="1">
      <alignment horizontal="center" vertical="center" wrapText="1"/>
    </xf>
    <xf numFmtId="0" fontId="45" fillId="16" borderId="0" xfId="0" applyFont="1" applyFill="1"/>
    <xf numFmtId="0" fontId="45" fillId="17" borderId="0" xfId="0" applyFont="1" applyFill="1"/>
    <xf numFmtId="9" fontId="55" fillId="0" borderId="41" xfId="2" applyFont="1" applyBorder="1" applyAlignment="1">
      <alignment horizontal="center"/>
    </xf>
    <xf numFmtId="9" fontId="55" fillId="0" borderId="48" xfId="2" applyFont="1" applyBorder="1" applyAlignment="1">
      <alignment horizontal="center"/>
    </xf>
    <xf numFmtId="165" fontId="55" fillId="0" borderId="40" xfId="1" applyNumberFormat="1" applyFont="1" applyBorder="1" applyAlignment="1">
      <alignment horizontal="center"/>
    </xf>
    <xf numFmtId="9" fontId="55" fillId="0" borderId="67" xfId="2" applyFont="1" applyBorder="1" applyAlignment="1">
      <alignment horizontal="center"/>
    </xf>
    <xf numFmtId="9" fontId="55" fillId="0" borderId="40" xfId="2" applyFont="1" applyBorder="1" applyAlignment="1">
      <alignment horizontal="center"/>
    </xf>
    <xf numFmtId="9" fontId="55" fillId="0" borderId="49" xfId="2" applyFont="1" applyBorder="1" applyAlignment="1">
      <alignment horizontal="center"/>
    </xf>
    <xf numFmtId="165" fontId="55" fillId="0" borderId="67" xfId="1" applyNumberFormat="1" applyFont="1" applyBorder="1" applyAlignment="1">
      <alignment horizontal="center" vertical="center"/>
    </xf>
    <xf numFmtId="3" fontId="55" fillId="0" borderId="67" xfId="0" applyNumberFormat="1" applyFont="1" applyBorder="1" applyAlignment="1">
      <alignment horizontal="center" vertical="center"/>
    </xf>
    <xf numFmtId="3" fontId="55" fillId="0" borderId="70" xfId="0" applyNumberFormat="1" applyFont="1" applyBorder="1" applyAlignment="1">
      <alignment horizontal="center" vertical="center"/>
    </xf>
    <xf numFmtId="3" fontId="55" fillId="0" borderId="41" xfId="0" applyNumberFormat="1" applyFont="1" applyBorder="1" applyAlignment="1">
      <alignment horizontal="center" vertical="center"/>
    </xf>
    <xf numFmtId="3" fontId="64" fillId="0" borderId="40" xfId="0" applyNumberFormat="1" applyFont="1" applyBorder="1" applyAlignment="1">
      <alignment horizontal="center" vertical="center"/>
    </xf>
    <xf numFmtId="9" fontId="64" fillId="0" borderId="40" xfId="2" applyFont="1" applyBorder="1" applyAlignment="1">
      <alignment horizontal="center" vertical="center"/>
    </xf>
    <xf numFmtId="3" fontId="58" fillId="0" borderId="0" xfId="0" applyNumberFormat="1" applyFont="1" applyAlignment="1">
      <alignment horizontal="center" vertical="center"/>
    </xf>
    <xf numFmtId="3" fontId="55" fillId="0" borderId="48" xfId="0" applyNumberFormat="1" applyFont="1" applyBorder="1" applyAlignment="1">
      <alignment horizontal="center" vertical="center"/>
    </xf>
    <xf numFmtId="9" fontId="58" fillId="0" borderId="0" xfId="2" applyFont="1" applyBorder="1" applyAlignment="1">
      <alignment horizontal="center" vertical="center"/>
    </xf>
    <xf numFmtId="3" fontId="55" fillId="0" borderId="0" xfId="0" applyNumberFormat="1" applyFont="1" applyAlignment="1">
      <alignment horizontal="center" vertical="center"/>
    </xf>
    <xf numFmtId="0" fontId="41" fillId="0" borderId="0" xfId="0" applyFont="1" applyAlignment="1">
      <alignment horizontal="center" vertical="center" wrapText="1"/>
    </xf>
    <xf numFmtId="9" fontId="55" fillId="0" borderId="45" xfId="2" applyFont="1" applyBorder="1" applyAlignment="1">
      <alignment horizontal="center"/>
    </xf>
    <xf numFmtId="9" fontId="55" fillId="0" borderId="70" xfId="2" applyFont="1" applyBorder="1" applyAlignment="1">
      <alignment horizontal="center"/>
    </xf>
    <xf numFmtId="0" fontId="63" fillId="0" borderId="0" xfId="0" applyFont="1"/>
    <xf numFmtId="0" fontId="61" fillId="11" borderId="0" xfId="0" applyFont="1" applyFill="1" applyAlignment="1">
      <alignment vertical="top"/>
    </xf>
    <xf numFmtId="165" fontId="64" fillId="0" borderId="40" xfId="1" applyNumberFormat="1" applyFont="1" applyBorder="1" applyAlignment="1">
      <alignment horizontal="center" vertical="center"/>
    </xf>
    <xf numFmtId="9" fontId="64" fillId="0" borderId="45" xfId="2" applyFont="1" applyBorder="1" applyAlignment="1">
      <alignment horizontal="center" vertical="center"/>
    </xf>
    <xf numFmtId="9" fontId="8" fillId="0" borderId="0" xfId="2" applyFont="1" applyBorder="1" applyAlignment="1">
      <alignment horizontal="center"/>
    </xf>
    <xf numFmtId="9" fontId="11" fillId="0" borderId="0" xfId="2" applyFont="1" applyBorder="1" applyAlignment="1">
      <alignment horizontal="center" vertical="center" wrapText="1"/>
    </xf>
    <xf numFmtId="2" fontId="8" fillId="0" borderId="0" xfId="0" applyNumberFormat="1" applyFont="1"/>
    <xf numFmtId="165" fontId="8" fillId="0" borderId="0" xfId="0" applyNumberFormat="1" applyFont="1"/>
    <xf numFmtId="9" fontId="8" fillId="0" borderId="0" xfId="2" applyFont="1" applyAlignment="1">
      <alignment horizontal="center"/>
    </xf>
    <xf numFmtId="0" fontId="55" fillId="20" borderId="0" xfId="0" applyFont="1" applyFill="1" applyAlignment="1">
      <alignment horizontal="left" vertical="center" wrapText="1"/>
    </xf>
    <xf numFmtId="0" fontId="45" fillId="18" borderId="0" xfId="0" applyFont="1" applyFill="1" applyAlignment="1">
      <alignment vertical="center"/>
    </xf>
    <xf numFmtId="0" fontId="42" fillId="18" borderId="0" xfId="0" applyFont="1" applyFill="1" applyAlignment="1">
      <alignment vertical="center"/>
    </xf>
    <xf numFmtId="0" fontId="52" fillId="26" borderId="0" xfId="0" applyFont="1" applyFill="1" applyAlignment="1">
      <alignment vertical="center"/>
    </xf>
    <xf numFmtId="0" fontId="54" fillId="26" borderId="0" xfId="0" applyFont="1" applyFill="1" applyAlignment="1">
      <alignment horizontal="left" vertical="center"/>
    </xf>
    <xf numFmtId="0" fontId="53" fillId="26" borderId="0" xfId="0" applyFont="1" applyFill="1" applyAlignment="1">
      <alignment horizontal="left" vertical="center"/>
    </xf>
    <xf numFmtId="0" fontId="55" fillId="20" borderId="0" xfId="0" applyFont="1" applyFill="1" applyAlignment="1">
      <alignment vertical="center"/>
    </xf>
    <xf numFmtId="0" fontId="55" fillId="11" borderId="0" xfId="0" applyFont="1" applyFill="1" applyAlignment="1">
      <alignment vertical="top" wrapText="1"/>
    </xf>
    <xf numFmtId="0" fontId="70" fillId="26" borderId="0" xfId="0" applyFont="1" applyFill="1" applyAlignment="1">
      <alignment vertical="center"/>
    </xf>
    <xf numFmtId="0" fontId="71" fillId="26" borderId="0" xfId="0" applyFont="1" applyFill="1" applyAlignment="1">
      <alignment vertical="center"/>
    </xf>
    <xf numFmtId="0" fontId="70" fillId="26" borderId="0" xfId="0" applyFont="1" applyFill="1" applyAlignment="1">
      <alignment horizontal="left" vertical="center"/>
    </xf>
    <xf numFmtId="9" fontId="71" fillId="26" borderId="0" xfId="2" applyFont="1" applyFill="1" applyBorder="1" applyAlignment="1">
      <alignment horizontal="left" vertical="center"/>
    </xf>
    <xf numFmtId="0" fontId="41" fillId="27" borderId="27" xfId="0" applyFont="1" applyFill="1" applyBorder="1" applyAlignment="1">
      <alignment horizontal="center" vertical="center" wrapText="1"/>
    </xf>
    <xf numFmtId="0" fontId="41" fillId="27" borderId="71" xfId="0" applyFont="1" applyFill="1" applyBorder="1" applyAlignment="1">
      <alignment horizontal="center" vertical="center" wrapText="1"/>
    </xf>
    <xf numFmtId="165" fontId="72" fillId="0" borderId="72" xfId="1" applyNumberFormat="1" applyFont="1" applyBorder="1" applyAlignment="1">
      <alignment vertical="center"/>
    </xf>
    <xf numFmtId="167" fontId="72" fillId="0" borderId="72" xfId="39" applyNumberFormat="1" applyFont="1" applyBorder="1" applyAlignment="1">
      <alignment horizontal="center" vertical="center"/>
    </xf>
    <xf numFmtId="165" fontId="71" fillId="0" borderId="72" xfId="1" applyNumberFormat="1" applyFont="1" applyBorder="1" applyAlignment="1">
      <alignment vertical="center"/>
    </xf>
    <xf numFmtId="167" fontId="71" fillId="0" borderId="72" xfId="39" applyNumberFormat="1" applyFont="1" applyBorder="1" applyAlignment="1">
      <alignment horizontal="center" vertical="center"/>
    </xf>
    <xf numFmtId="165" fontId="72" fillId="0" borderId="72" xfId="1" applyNumberFormat="1" applyFont="1" applyBorder="1" applyAlignment="1">
      <alignment horizontal="center"/>
    </xf>
    <xf numFmtId="9" fontId="72" fillId="0" borderId="72" xfId="2" applyFont="1" applyBorder="1" applyAlignment="1">
      <alignment horizontal="center"/>
    </xf>
    <xf numFmtId="3" fontId="72" fillId="0" borderId="72" xfId="0" applyNumberFormat="1" applyFont="1" applyBorder="1" applyAlignment="1">
      <alignment horizontal="center" vertical="center"/>
    </xf>
    <xf numFmtId="9" fontId="72" fillId="0" borderId="72" xfId="2" applyFont="1" applyBorder="1" applyAlignment="1">
      <alignment horizontal="center" vertical="center"/>
    </xf>
    <xf numFmtId="0" fontId="55" fillId="0" borderId="46" xfId="0" quotePrefix="1" applyFont="1" applyBorder="1" applyAlignment="1">
      <alignment horizontal="center"/>
    </xf>
    <xf numFmtId="0" fontId="55" fillId="0" borderId="43" xfId="0" quotePrefix="1" applyFont="1" applyBorder="1" applyAlignment="1">
      <alignment horizontal="center"/>
    </xf>
    <xf numFmtId="0" fontId="72" fillId="0" borderId="72" xfId="0" quotePrefix="1" applyFont="1" applyBorder="1" applyAlignment="1">
      <alignment horizontal="center"/>
    </xf>
    <xf numFmtId="165" fontId="64" fillId="0" borderId="67" xfId="1" applyNumberFormat="1" applyFont="1" applyBorder="1" applyAlignment="1">
      <alignment horizontal="center" vertical="center"/>
    </xf>
    <xf numFmtId="3" fontId="71" fillId="0" borderId="72" xfId="0" applyNumberFormat="1" applyFont="1" applyBorder="1" applyAlignment="1">
      <alignment horizontal="center" vertical="center"/>
    </xf>
    <xf numFmtId="3" fontId="55" fillId="0" borderId="44" xfId="0" applyNumberFormat="1" applyFont="1" applyBorder="1" applyAlignment="1">
      <alignment horizontal="center" vertical="center"/>
    </xf>
    <xf numFmtId="166" fontId="72" fillId="0" borderId="72" xfId="2" applyNumberFormat="1" applyFont="1" applyBorder="1" applyAlignment="1">
      <alignment horizontal="center" vertical="center"/>
    </xf>
    <xf numFmtId="9" fontId="55" fillId="0" borderId="50" xfId="2" applyFont="1" applyBorder="1" applyAlignment="1">
      <alignment horizontal="center" vertical="center"/>
    </xf>
    <xf numFmtId="3" fontId="55" fillId="0" borderId="46" xfId="0" applyNumberFormat="1" applyFont="1" applyBorder="1" applyAlignment="1">
      <alignment horizontal="center" vertical="center"/>
    </xf>
    <xf numFmtId="9" fontId="64" fillId="0" borderId="50" xfId="2" applyFont="1" applyBorder="1" applyAlignment="1">
      <alignment horizontal="center" vertical="center"/>
    </xf>
    <xf numFmtId="9" fontId="55" fillId="0" borderId="44" xfId="2" applyFont="1" applyBorder="1" applyAlignment="1">
      <alignment horizontal="center" vertical="center"/>
    </xf>
    <xf numFmtId="9" fontId="71" fillId="0" borderId="72" xfId="2" applyFont="1" applyBorder="1" applyAlignment="1">
      <alignment horizontal="center" vertical="center"/>
    </xf>
    <xf numFmtId="0" fontId="61" fillId="29" borderId="0" xfId="0" applyFont="1" applyFill="1" applyAlignment="1">
      <alignment vertical="top" wrapText="1"/>
    </xf>
    <xf numFmtId="0" fontId="61" fillId="29" borderId="0" xfId="0" applyFont="1" applyFill="1" applyAlignment="1">
      <alignment horizontal="left" vertical="center"/>
    </xf>
    <xf numFmtId="0" fontId="41" fillId="24" borderId="68" xfId="0" applyFont="1" applyFill="1" applyBorder="1" applyAlignment="1">
      <alignment horizontal="center" vertical="center"/>
    </xf>
    <xf numFmtId="168" fontId="55" fillId="0" borderId="40" xfId="0" applyNumberFormat="1" applyFont="1" applyBorder="1" applyAlignment="1">
      <alignment horizontal="center" vertical="center"/>
    </xf>
    <xf numFmtId="168" fontId="64" fillId="0" borderId="40" xfId="0" applyNumberFormat="1" applyFont="1" applyBorder="1" applyAlignment="1">
      <alignment horizontal="center" vertical="center"/>
    </xf>
    <xf numFmtId="3" fontId="72" fillId="0" borderId="38" xfId="0" applyNumberFormat="1" applyFont="1" applyBorder="1" applyAlignment="1">
      <alignment horizontal="center" vertical="center"/>
    </xf>
    <xf numFmtId="9" fontId="72" fillId="0" borderId="39" xfId="2" applyFont="1" applyBorder="1" applyAlignment="1">
      <alignment horizontal="center" vertical="center"/>
    </xf>
    <xf numFmtId="3" fontId="72" fillId="0" borderId="29" xfId="0" applyNumberFormat="1" applyFont="1" applyBorder="1" applyAlignment="1">
      <alignment horizontal="center" vertical="center"/>
    </xf>
    <xf numFmtId="11" fontId="61" fillId="11" borderId="0" xfId="0" applyNumberFormat="1" applyFont="1" applyFill="1" applyAlignment="1">
      <alignment horizontal="left" vertical="center"/>
    </xf>
    <xf numFmtId="0" fontId="61" fillId="29" borderId="0" xfId="0" applyFont="1" applyFill="1" applyAlignment="1">
      <alignment vertical="top"/>
    </xf>
    <xf numFmtId="0" fontId="41" fillId="24" borderId="73" xfId="0" applyFont="1" applyFill="1" applyBorder="1" applyAlignment="1">
      <alignment horizontal="center" vertical="center" wrapText="1"/>
    </xf>
    <xf numFmtId="0" fontId="55" fillId="23" borderId="40" xfId="0" applyFont="1" applyFill="1" applyBorder="1" applyAlignment="1">
      <alignment horizontal="center" vertical="center" wrapText="1"/>
    </xf>
    <xf numFmtId="0" fontId="56" fillId="22" borderId="74" xfId="0" applyFont="1" applyFill="1" applyBorder="1" applyAlignment="1">
      <alignment horizontal="center" vertical="center" wrapText="1"/>
    </xf>
    <xf numFmtId="0" fontId="56" fillId="22" borderId="75" xfId="0" applyFont="1" applyFill="1" applyBorder="1" applyAlignment="1">
      <alignment horizontal="center" vertical="center" wrapText="1"/>
    </xf>
    <xf numFmtId="0" fontId="9" fillId="22" borderId="75" xfId="0" applyFont="1" applyFill="1" applyBorder="1" applyAlignment="1">
      <alignment horizontal="center" vertical="center" wrapText="1"/>
    </xf>
    <xf numFmtId="0" fontId="56" fillId="22" borderId="76" xfId="0" applyFont="1" applyFill="1" applyBorder="1" applyAlignment="1">
      <alignment horizontal="center" vertical="center" wrapText="1"/>
    </xf>
    <xf numFmtId="0" fontId="56" fillId="22" borderId="77" xfId="0" applyFont="1" applyFill="1" applyBorder="1" applyAlignment="1">
      <alignment horizontal="center" vertical="center" wrapText="1"/>
    </xf>
    <xf numFmtId="0" fontId="9" fillId="22" borderId="78" xfId="0" applyFont="1" applyFill="1" applyBorder="1" applyAlignment="1">
      <alignment horizontal="center" vertical="center" wrapText="1"/>
    </xf>
    <xf numFmtId="0" fontId="56" fillId="22" borderId="79" xfId="0" applyFont="1" applyFill="1" applyBorder="1" applyAlignment="1">
      <alignment horizontal="center" vertical="center" wrapText="1"/>
    </xf>
    <xf numFmtId="0" fontId="9" fillId="22" borderId="81" xfId="0" applyFont="1" applyFill="1" applyBorder="1" applyAlignment="1">
      <alignment horizontal="center" vertical="center" wrapText="1"/>
    </xf>
    <xf numFmtId="0" fontId="55" fillId="23" borderId="80" xfId="0" applyFont="1" applyFill="1" applyBorder="1" applyAlignment="1">
      <alignment horizontal="center" vertical="center" wrapText="1"/>
    </xf>
    <xf numFmtId="0" fontId="55" fillId="0" borderId="40" xfId="0" applyFont="1" applyBorder="1" applyAlignment="1">
      <alignment horizontal="center" vertical="center"/>
    </xf>
    <xf numFmtId="0" fontId="64" fillId="0" borderId="40" xfId="0" applyFont="1" applyBorder="1" applyAlignment="1">
      <alignment horizontal="center" vertical="center"/>
    </xf>
    <xf numFmtId="0" fontId="55" fillId="0" borderId="40" xfId="0" quotePrefix="1" applyFont="1" applyBorder="1" applyAlignment="1">
      <alignment horizontal="center" vertical="center"/>
    </xf>
    <xf numFmtId="0" fontId="64" fillId="0" borderId="0" xfId="0" applyFont="1" applyAlignment="1">
      <alignment vertical="center"/>
    </xf>
    <xf numFmtId="0" fontId="76" fillId="0" borderId="0" xfId="0" applyFont="1" applyAlignment="1">
      <alignment vertical="top"/>
    </xf>
    <xf numFmtId="0" fontId="55" fillId="0" borderId="0" xfId="0" applyFont="1" applyAlignment="1">
      <alignment wrapText="1"/>
    </xf>
    <xf numFmtId="9" fontId="55" fillId="0" borderId="0" xfId="2" applyFont="1" applyAlignment="1">
      <alignment wrapText="1"/>
    </xf>
    <xf numFmtId="0" fontId="56" fillId="28" borderId="8" xfId="0" applyFont="1" applyFill="1" applyBorder="1" applyAlignment="1">
      <alignment horizontal="center" vertical="center" wrapText="1"/>
    </xf>
    <xf numFmtId="3" fontId="72" fillId="0" borderId="19" xfId="0" applyNumberFormat="1" applyFont="1" applyBorder="1" applyAlignment="1">
      <alignment horizontal="center" vertical="center"/>
    </xf>
    <xf numFmtId="166" fontId="72" fillId="0" borderId="19" xfId="2" applyNumberFormat="1" applyFont="1" applyBorder="1" applyAlignment="1">
      <alignment horizontal="center" vertical="center"/>
    </xf>
    <xf numFmtId="166" fontId="72" fillId="0" borderId="39" xfId="2" applyNumberFormat="1" applyFont="1" applyBorder="1" applyAlignment="1">
      <alignment horizontal="center" vertical="center"/>
    </xf>
    <xf numFmtId="166" fontId="72" fillId="0" borderId="36" xfId="2" applyNumberFormat="1" applyFont="1" applyBorder="1" applyAlignment="1">
      <alignment horizontal="center" vertical="center"/>
    </xf>
    <xf numFmtId="3" fontId="72" fillId="0" borderId="33" xfId="0" applyNumberFormat="1" applyFont="1" applyBorder="1" applyAlignment="1">
      <alignment horizontal="center" vertical="center"/>
    </xf>
    <xf numFmtId="166" fontId="72" fillId="0" borderId="37" xfId="2" applyNumberFormat="1" applyFont="1" applyBorder="1" applyAlignment="1">
      <alignment horizontal="center" vertical="center"/>
    </xf>
    <xf numFmtId="3" fontId="72" fillId="0" borderId="32" xfId="0" applyNumberFormat="1" applyFont="1" applyBorder="1" applyAlignment="1">
      <alignment horizontal="center" vertical="center"/>
    </xf>
    <xf numFmtId="3" fontId="71" fillId="11" borderId="19" xfId="0" applyNumberFormat="1" applyFont="1" applyFill="1" applyBorder="1" applyAlignment="1">
      <alignment horizontal="center" vertical="center"/>
    </xf>
    <xf numFmtId="9" fontId="71" fillId="11" borderId="0" xfId="2" applyFont="1" applyFill="1" applyBorder="1" applyAlignment="1">
      <alignment horizontal="center" vertical="center"/>
    </xf>
    <xf numFmtId="9" fontId="71" fillId="11" borderId="29" xfId="2" applyFont="1" applyFill="1" applyBorder="1" applyAlignment="1">
      <alignment horizontal="center" vertical="center"/>
    </xf>
    <xf numFmtId="0" fontId="77" fillId="0" borderId="0" xfId="0" applyFont="1"/>
    <xf numFmtId="0" fontId="77" fillId="0" borderId="33" xfId="0" applyFont="1" applyBorder="1"/>
    <xf numFmtId="0" fontId="77" fillId="0" borderId="30" xfId="0" applyFont="1" applyBorder="1"/>
    <xf numFmtId="9" fontId="72" fillId="0" borderId="37" xfId="2" applyFont="1" applyBorder="1" applyAlignment="1">
      <alignment horizontal="center" vertical="center"/>
    </xf>
    <xf numFmtId="3" fontId="72" fillId="0" borderId="37" xfId="0" applyNumberFormat="1" applyFont="1" applyBorder="1" applyAlignment="1">
      <alignment horizontal="center" vertical="center"/>
    </xf>
    <xf numFmtId="0" fontId="71" fillId="0" borderId="0" xfId="0" applyFont="1" applyAlignment="1">
      <alignment horizontal="center" vertical="center" wrapText="1"/>
    </xf>
    <xf numFmtId="0" fontId="71" fillId="0" borderId="30" xfId="0" applyFont="1" applyBorder="1" applyAlignment="1">
      <alignment horizontal="center" vertical="center" wrapText="1"/>
    </xf>
    <xf numFmtId="9" fontId="71" fillId="11" borderId="35" xfId="2" applyFont="1" applyFill="1" applyBorder="1" applyAlignment="1">
      <alignment horizontal="center" vertical="center"/>
    </xf>
    <xf numFmtId="9" fontId="71" fillId="11" borderId="32" xfId="2" applyFont="1" applyFill="1" applyBorder="1" applyAlignment="1">
      <alignment horizontal="center" vertical="center"/>
    </xf>
    <xf numFmtId="0" fontId="56" fillId="22" borderId="86" xfId="0" applyFont="1" applyFill="1" applyBorder="1" applyAlignment="1">
      <alignment horizontal="center" vertical="center" wrapText="1"/>
    </xf>
    <xf numFmtId="0" fontId="56" fillId="22" borderId="86" xfId="1" applyNumberFormat="1" applyFont="1" applyFill="1" applyBorder="1" applyAlignment="1">
      <alignment horizontal="center" vertical="center" wrapText="1"/>
    </xf>
    <xf numFmtId="0" fontId="74" fillId="26" borderId="0" xfId="0" applyFont="1" applyFill="1" applyAlignment="1">
      <alignment horizontal="left" vertical="center"/>
    </xf>
    <xf numFmtId="3" fontId="55" fillId="0" borderId="10" xfId="0" applyNumberFormat="1" applyFont="1" applyBorder="1" applyAlignment="1">
      <alignment horizontal="center" vertical="center"/>
    </xf>
    <xf numFmtId="166" fontId="55" fillId="0" borderId="10" xfId="2" applyNumberFormat="1" applyFont="1" applyBorder="1" applyAlignment="1">
      <alignment horizontal="center" vertical="center"/>
    </xf>
    <xf numFmtId="166" fontId="72" fillId="0" borderId="72" xfId="2" quotePrefix="1" applyNumberFormat="1" applyFont="1" applyBorder="1" applyAlignment="1">
      <alignment horizontal="center" vertical="center"/>
    </xf>
    <xf numFmtId="9" fontId="55" fillId="0" borderId="0" xfId="2" applyFont="1" applyBorder="1" applyAlignment="1">
      <alignment horizontal="center"/>
    </xf>
    <xf numFmtId="9" fontId="41" fillId="21" borderId="87" xfId="2" applyFont="1" applyFill="1" applyBorder="1" applyAlignment="1">
      <alignment horizontal="center"/>
    </xf>
    <xf numFmtId="164" fontId="55" fillId="0" borderId="40" xfId="1" applyFont="1" applyBorder="1" applyAlignment="1">
      <alignment horizontal="center"/>
    </xf>
    <xf numFmtId="0" fontId="75" fillId="29" borderId="0" xfId="0" applyFont="1" applyFill="1" applyAlignment="1">
      <alignment vertical="top"/>
    </xf>
    <xf numFmtId="166" fontId="45" fillId="21" borderId="0" xfId="2" applyNumberFormat="1" applyFont="1" applyFill="1" applyBorder="1" applyAlignment="1">
      <alignment vertical="center"/>
    </xf>
    <xf numFmtId="9" fontId="8" fillId="0" borderId="0" xfId="2" applyFont="1" applyFill="1" applyBorder="1" applyAlignment="1">
      <alignment horizontal="center" vertical="center"/>
    </xf>
    <xf numFmtId="9" fontId="8" fillId="0" borderId="0" xfId="0" applyNumberFormat="1" applyFont="1" applyAlignment="1">
      <alignment wrapText="1"/>
    </xf>
    <xf numFmtId="9" fontId="8" fillId="0" borderId="0" xfId="2" applyFont="1" applyFill="1" applyBorder="1" applyAlignment="1">
      <alignment horizontal="center" vertical="center" wrapText="1"/>
    </xf>
    <xf numFmtId="0" fontId="63" fillId="0" borderId="0" xfId="0" applyFont="1" applyAlignment="1">
      <alignment wrapText="1"/>
    </xf>
    <xf numFmtId="0" fontId="55" fillId="0" borderId="67" xfId="0" applyFont="1" applyBorder="1" applyAlignment="1">
      <alignment horizontal="center" vertical="center"/>
    </xf>
    <xf numFmtId="0" fontId="64" fillId="0" borderId="45" xfId="0" applyFont="1" applyBorder="1" applyAlignment="1">
      <alignment horizontal="center" vertical="center"/>
    </xf>
    <xf numFmtId="165" fontId="64" fillId="0" borderId="45" xfId="1" applyNumberFormat="1" applyFont="1" applyBorder="1" applyAlignment="1">
      <alignment horizontal="center" vertical="center"/>
    </xf>
    <xf numFmtId="0" fontId="56" fillId="22" borderId="50" xfId="0" applyFont="1" applyFill="1" applyBorder="1" applyAlignment="1">
      <alignment horizontal="center" vertical="center" wrapText="1"/>
    </xf>
    <xf numFmtId="0" fontId="56" fillId="22" borderId="67" xfId="0" applyFont="1" applyFill="1" applyBorder="1" applyAlignment="1">
      <alignment horizontal="center" vertical="center" wrapText="1"/>
    </xf>
    <xf numFmtId="0" fontId="56" fillId="22" borderId="82" xfId="0" applyFont="1" applyFill="1" applyBorder="1" applyAlignment="1">
      <alignment horizontal="center" vertical="center" wrapText="1"/>
    </xf>
    <xf numFmtId="0" fontId="8" fillId="0" borderId="63" xfId="0" applyFont="1" applyBorder="1" applyAlignment="1">
      <alignment wrapText="1"/>
    </xf>
    <xf numFmtId="3" fontId="55" fillId="0" borderId="51" xfId="0" applyNumberFormat="1" applyFont="1" applyBorder="1" applyAlignment="1">
      <alignment horizontal="center" vertical="center"/>
    </xf>
    <xf numFmtId="0" fontId="64" fillId="0" borderId="67" xfId="0" applyFont="1" applyBorder="1" applyAlignment="1">
      <alignment horizontal="center" vertical="center" wrapText="1"/>
    </xf>
    <xf numFmtId="3" fontId="72" fillId="0" borderId="89" xfId="0" applyNumberFormat="1" applyFont="1" applyBorder="1" applyAlignment="1">
      <alignment horizontal="center" vertical="center"/>
    </xf>
    <xf numFmtId="0" fontId="68" fillId="0" borderId="0" xfId="0" applyFont="1" applyAlignment="1">
      <alignment horizontal="center" vertical="center" wrapText="1"/>
    </xf>
    <xf numFmtId="0" fontId="41" fillId="27" borderId="65" xfId="0" applyFont="1" applyFill="1" applyBorder="1" applyAlignment="1">
      <alignment horizontal="center" vertical="center" wrapText="1"/>
    </xf>
    <xf numFmtId="0" fontId="68" fillId="0" borderId="0" xfId="0" applyFont="1" applyAlignment="1">
      <alignment vertical="center" wrapText="1"/>
    </xf>
    <xf numFmtId="0" fontId="41" fillId="18" borderId="87" xfId="1" applyNumberFormat="1" applyFont="1" applyFill="1" applyBorder="1" applyAlignment="1">
      <alignment horizontal="center"/>
    </xf>
    <xf numFmtId="9" fontId="41" fillId="18" borderId="87" xfId="2" applyFont="1" applyFill="1" applyBorder="1" applyAlignment="1">
      <alignment horizontal="center"/>
    </xf>
    <xf numFmtId="0" fontId="12" fillId="27" borderId="87" xfId="0" applyFont="1" applyFill="1" applyBorder="1" applyAlignment="1">
      <alignment horizontal="center" vertical="center" wrapText="1"/>
    </xf>
    <xf numFmtId="3" fontId="72" fillId="0" borderId="88" xfId="0" applyNumberFormat="1" applyFont="1" applyBorder="1" applyAlignment="1">
      <alignment horizontal="center" vertical="center"/>
    </xf>
    <xf numFmtId="9" fontId="72" fillId="0" borderId="88" xfId="2" applyFont="1" applyBorder="1" applyAlignment="1">
      <alignment horizontal="center" vertical="center"/>
    </xf>
    <xf numFmtId="166" fontId="64" fillId="0" borderId="0" xfId="2" applyNumberFormat="1" applyFont="1" applyBorder="1" applyAlignment="1">
      <alignment horizontal="center"/>
    </xf>
    <xf numFmtId="9" fontId="55" fillId="0" borderId="49" xfId="2" applyFont="1" applyBorder="1" applyAlignment="1">
      <alignment horizontal="center" vertical="center"/>
    </xf>
    <xf numFmtId="9" fontId="63" fillId="0" borderId="0" xfId="2" applyFont="1"/>
    <xf numFmtId="0" fontId="41" fillId="24" borderId="87" xfId="0" applyFont="1" applyFill="1" applyBorder="1" applyAlignment="1">
      <alignment horizontal="center" vertical="center"/>
    </xf>
    <xf numFmtId="9" fontId="55" fillId="0" borderId="70" xfId="2" applyFont="1" applyBorder="1" applyAlignment="1">
      <alignment horizontal="center" vertical="center"/>
    </xf>
    <xf numFmtId="164" fontId="55" fillId="0" borderId="46" xfId="1" applyFont="1" applyBorder="1" applyAlignment="1">
      <alignment horizontal="center" vertical="center"/>
    </xf>
    <xf numFmtId="9" fontId="55" fillId="0" borderId="46" xfId="0" applyNumberFormat="1" applyFont="1" applyBorder="1" applyAlignment="1">
      <alignment horizontal="center" vertical="center"/>
    </xf>
    <xf numFmtId="9" fontId="55" fillId="0" borderId="46" xfId="2" applyFont="1" applyBorder="1" applyAlignment="1">
      <alignment horizontal="center" vertical="center"/>
    </xf>
    <xf numFmtId="9" fontId="64" fillId="0" borderId="46" xfId="2" applyFont="1" applyBorder="1" applyAlignment="1">
      <alignment horizontal="center" vertical="center"/>
    </xf>
    <xf numFmtId="0" fontId="72" fillId="0" borderId="72" xfId="0" applyFont="1" applyBorder="1" applyAlignment="1">
      <alignment horizontal="center" vertical="center"/>
    </xf>
    <xf numFmtId="0" fontId="56" fillId="22" borderId="69" xfId="0" applyFont="1" applyFill="1" applyBorder="1" applyAlignment="1">
      <alignment horizontal="left" vertical="center"/>
    </xf>
    <xf numFmtId="0" fontId="72" fillId="0" borderId="0" xfId="0" applyFont="1" applyAlignment="1">
      <alignment horizontal="center" vertical="center"/>
    </xf>
    <xf numFmtId="0" fontId="52" fillId="11" borderId="0" xfId="0" applyFont="1" applyFill="1" applyAlignment="1">
      <alignment vertical="center"/>
    </xf>
    <xf numFmtId="0" fontId="56" fillId="22" borderId="87" xfId="0" applyFont="1" applyFill="1" applyBorder="1" applyAlignment="1">
      <alignment horizontal="left" vertical="center" wrapText="1"/>
    </xf>
    <xf numFmtId="3" fontId="72" fillId="0" borderId="93" xfId="0" applyNumberFormat="1" applyFont="1" applyBorder="1" applyAlignment="1">
      <alignment horizontal="center" vertical="center"/>
    </xf>
    <xf numFmtId="166" fontId="72" fillId="0" borderId="93" xfId="2" applyNumberFormat="1" applyFont="1" applyBorder="1" applyAlignment="1">
      <alignment horizontal="center" vertical="center"/>
    </xf>
    <xf numFmtId="166" fontId="72" fillId="0" borderId="94" xfId="2" applyNumberFormat="1" applyFont="1" applyBorder="1" applyAlignment="1">
      <alignment horizontal="center" vertical="center"/>
    </xf>
    <xf numFmtId="0" fontId="56" fillId="22" borderId="87" xfId="0" applyFont="1" applyFill="1" applyBorder="1" applyAlignment="1">
      <alignment horizontal="center" vertical="center" wrapText="1"/>
    </xf>
    <xf numFmtId="0" fontId="56" fillId="28" borderId="87" xfId="0" applyFont="1" applyFill="1" applyBorder="1" applyAlignment="1">
      <alignment horizontal="center" vertical="center" wrapText="1"/>
    </xf>
    <xf numFmtId="3" fontId="64" fillId="11" borderId="67" xfId="0" applyNumberFormat="1" applyFont="1" applyFill="1" applyBorder="1" applyAlignment="1">
      <alignment horizontal="center" vertical="center"/>
    </xf>
    <xf numFmtId="0" fontId="55" fillId="0" borderId="49" xfId="0" applyFont="1" applyBorder="1" applyAlignment="1">
      <alignment horizontal="center" vertical="center"/>
    </xf>
    <xf numFmtId="0" fontId="55" fillId="0" borderId="48" xfId="0" applyFont="1" applyBorder="1" applyAlignment="1">
      <alignment horizontal="center" vertical="center"/>
    </xf>
    <xf numFmtId="0" fontId="64" fillId="0" borderId="67" xfId="0" applyFont="1" applyBorder="1" applyAlignment="1">
      <alignment horizontal="center" vertical="center"/>
    </xf>
    <xf numFmtId="0" fontId="9" fillId="22" borderId="87" xfId="0" applyFont="1" applyFill="1" applyBorder="1" applyAlignment="1">
      <alignment horizontal="center" vertical="center" wrapText="1"/>
    </xf>
    <xf numFmtId="0" fontId="72" fillId="0" borderId="88" xfId="0" applyFont="1" applyBorder="1" applyAlignment="1">
      <alignment horizontal="center" vertical="center"/>
    </xf>
    <xf numFmtId="165" fontId="72" fillId="0" borderId="88" xfId="1" applyNumberFormat="1" applyFont="1" applyBorder="1" applyAlignment="1">
      <alignment horizontal="center"/>
    </xf>
    <xf numFmtId="9" fontId="72" fillId="0" borderId="88" xfId="2" applyFont="1" applyBorder="1" applyAlignment="1">
      <alignment horizontal="center"/>
    </xf>
    <xf numFmtId="9" fontId="55" fillId="0" borderId="46" xfId="2" applyFont="1" applyBorder="1" applyAlignment="1">
      <alignment horizontal="center"/>
    </xf>
    <xf numFmtId="165" fontId="72" fillId="0" borderId="95" xfId="1" applyNumberFormat="1" applyFont="1" applyBorder="1" applyAlignment="1">
      <alignment horizontal="center"/>
    </xf>
    <xf numFmtId="165" fontId="72" fillId="0" borderId="96" xfId="1" applyNumberFormat="1" applyFont="1" applyBorder="1" applyAlignment="1">
      <alignment horizontal="center"/>
    </xf>
    <xf numFmtId="2" fontId="55" fillId="0" borderId="67" xfId="1" applyNumberFormat="1" applyFont="1" applyBorder="1" applyAlignment="1">
      <alignment horizontal="center" vertical="center" wrapText="1"/>
    </xf>
    <xf numFmtId="9" fontId="55" fillId="0" borderId="67" xfId="0" applyNumberFormat="1" applyFont="1" applyBorder="1" applyAlignment="1">
      <alignment horizontal="center" vertical="center" wrapText="1"/>
    </xf>
    <xf numFmtId="9" fontId="72" fillId="0" borderId="96" xfId="0" applyNumberFormat="1" applyFont="1" applyBorder="1" applyAlignment="1">
      <alignment horizontal="center" vertical="center" wrapText="1"/>
    </xf>
    <xf numFmtId="166" fontId="55" fillId="0" borderId="67" xfId="0" applyNumberFormat="1" applyFont="1" applyBorder="1" applyAlignment="1">
      <alignment horizontal="center" vertical="center" wrapText="1"/>
    </xf>
    <xf numFmtId="166" fontId="72" fillId="0" borderId="96" xfId="0" applyNumberFormat="1" applyFont="1" applyBorder="1" applyAlignment="1">
      <alignment horizontal="center" vertical="center" wrapText="1"/>
    </xf>
    <xf numFmtId="166" fontId="72" fillId="0" borderId="95" xfId="0" applyNumberFormat="1" applyFont="1" applyBorder="1" applyAlignment="1">
      <alignment horizontal="center" vertical="center" wrapText="1"/>
    </xf>
    <xf numFmtId="9" fontId="72" fillId="0" borderId="95" xfId="0" applyNumberFormat="1" applyFont="1" applyBorder="1" applyAlignment="1">
      <alignment horizontal="center" vertical="center" wrapText="1"/>
    </xf>
    <xf numFmtId="9" fontId="55" fillId="0" borderId="48" xfId="0" applyNumberFormat="1" applyFont="1" applyBorder="1" applyAlignment="1">
      <alignment horizontal="center" vertical="center" wrapText="1"/>
    </xf>
    <xf numFmtId="166" fontId="55" fillId="0" borderId="48" xfId="0" applyNumberFormat="1" applyFont="1" applyBorder="1" applyAlignment="1">
      <alignment horizontal="center" vertical="center" wrapText="1"/>
    </xf>
    <xf numFmtId="9" fontId="41" fillId="24" borderId="87" xfId="2" applyFont="1" applyFill="1" applyBorder="1" applyAlignment="1">
      <alignment horizontal="center" vertical="center" wrapText="1"/>
    </xf>
    <xf numFmtId="3" fontId="41" fillId="18" borderId="87" xfId="0" applyNumberFormat="1" applyFont="1" applyFill="1" applyBorder="1" applyAlignment="1">
      <alignment horizontal="center" vertical="center"/>
    </xf>
    <xf numFmtId="9" fontId="41" fillId="27" borderId="87" xfId="2" applyFont="1" applyFill="1" applyBorder="1" applyAlignment="1">
      <alignment horizontal="center" vertical="center" wrapText="1"/>
    </xf>
    <xf numFmtId="0" fontId="72" fillId="0" borderId="88" xfId="0" quotePrefix="1" applyFont="1" applyBorder="1" applyAlignment="1">
      <alignment horizontal="center"/>
    </xf>
    <xf numFmtId="165" fontId="55" fillId="0" borderId="70" xfId="1" applyNumberFormat="1" applyFont="1" applyBorder="1" applyAlignment="1">
      <alignment horizontal="center"/>
    </xf>
    <xf numFmtId="9" fontId="55" fillId="0" borderId="51" xfId="2" applyFont="1" applyBorder="1" applyAlignment="1">
      <alignment horizontal="center"/>
    </xf>
    <xf numFmtId="9" fontId="55" fillId="0" borderId="47" xfId="2" applyFont="1" applyBorder="1" applyAlignment="1">
      <alignment horizontal="center"/>
    </xf>
    <xf numFmtId="9" fontId="55" fillId="0" borderId="50" xfId="2" applyFont="1" applyBorder="1" applyAlignment="1">
      <alignment horizontal="center"/>
    </xf>
    <xf numFmtId="9" fontId="64" fillId="0" borderId="42" xfId="2" applyFont="1" applyBorder="1" applyAlignment="1">
      <alignment horizontal="center" vertical="center"/>
    </xf>
    <xf numFmtId="9" fontId="55" fillId="0" borderId="43" xfId="2" applyFont="1" applyBorder="1" applyAlignment="1">
      <alignment horizontal="center" vertical="center"/>
    </xf>
    <xf numFmtId="9" fontId="55" fillId="0" borderId="52" xfId="2" applyFont="1" applyBorder="1" applyAlignment="1">
      <alignment horizontal="center" vertical="center"/>
    </xf>
    <xf numFmtId="164" fontId="55" fillId="0" borderId="43" xfId="1" applyFont="1" applyBorder="1" applyAlignment="1">
      <alignment horizontal="center" vertical="center"/>
    </xf>
    <xf numFmtId="3" fontId="55" fillId="0" borderId="42" xfId="0" applyNumberFormat="1" applyFont="1" applyBorder="1" applyAlignment="1">
      <alignment horizontal="center" vertical="center"/>
    </xf>
    <xf numFmtId="3" fontId="64" fillId="0" borderId="42" xfId="0" applyNumberFormat="1" applyFont="1" applyBorder="1" applyAlignment="1">
      <alignment horizontal="center" vertical="center"/>
    </xf>
    <xf numFmtId="9" fontId="12" fillId="24" borderId="87" xfId="2" applyFont="1" applyFill="1" applyBorder="1" applyAlignment="1">
      <alignment horizontal="center" vertical="center" wrapText="1"/>
    </xf>
    <xf numFmtId="0" fontId="41" fillId="28" borderId="87" xfId="0" applyFont="1" applyFill="1" applyBorder="1" applyAlignment="1">
      <alignment horizontal="center" vertical="center" wrapText="1"/>
    </xf>
    <xf numFmtId="3" fontId="72" fillId="0" borderId="99" xfId="0" applyNumberFormat="1" applyFont="1" applyBorder="1" applyAlignment="1">
      <alignment horizontal="center" vertical="center"/>
    </xf>
    <xf numFmtId="9" fontId="72" fillId="0" borderId="100" xfId="2" applyFont="1" applyBorder="1" applyAlignment="1">
      <alignment horizontal="center" vertical="center"/>
    </xf>
    <xf numFmtId="3" fontId="72" fillId="0" borderId="100" xfId="0" applyNumberFormat="1" applyFont="1" applyBorder="1" applyAlignment="1">
      <alignment horizontal="center" vertical="center"/>
    </xf>
    <xf numFmtId="3" fontId="71" fillId="0" borderId="100" xfId="0" applyNumberFormat="1" applyFont="1" applyBorder="1" applyAlignment="1">
      <alignment horizontal="center" vertical="center"/>
    </xf>
    <xf numFmtId="0" fontId="55" fillId="25" borderId="65" xfId="0" applyFont="1" applyFill="1" applyBorder="1" applyAlignment="1">
      <alignment horizontal="center" vertical="center" wrapText="1"/>
    </xf>
    <xf numFmtId="3" fontId="55" fillId="0" borderId="98" xfId="0" applyNumberFormat="1" applyFont="1" applyBorder="1" applyAlignment="1">
      <alignment horizontal="center" vertical="center"/>
    </xf>
    <xf numFmtId="3" fontId="64" fillId="0" borderId="98" xfId="0" applyNumberFormat="1" applyFont="1" applyBorder="1" applyAlignment="1">
      <alignment horizontal="center" vertical="center"/>
    </xf>
    <xf numFmtId="9" fontId="72" fillId="0" borderId="99" xfId="2" applyFont="1" applyBorder="1" applyAlignment="1">
      <alignment horizontal="center" vertical="center"/>
    </xf>
    <xf numFmtId="9" fontId="55" fillId="0" borderId="98" xfId="2" applyFont="1" applyBorder="1" applyAlignment="1">
      <alignment horizontal="center" vertical="center"/>
    </xf>
    <xf numFmtId="9" fontId="72" fillId="0" borderId="100" xfId="0" quotePrefix="1" applyNumberFormat="1" applyFont="1" applyBorder="1" applyAlignment="1">
      <alignment horizontal="center" vertical="center"/>
    </xf>
    <xf numFmtId="9" fontId="71" fillId="0" borderId="100" xfId="2" quotePrefix="1" applyFont="1" applyBorder="1" applyAlignment="1">
      <alignment horizontal="center" vertical="center"/>
    </xf>
    <xf numFmtId="9" fontId="72" fillId="0" borderId="100" xfId="0" applyNumberFormat="1" applyFont="1" applyBorder="1" applyAlignment="1">
      <alignment horizontal="center" vertical="center"/>
    </xf>
    <xf numFmtId="9" fontId="72" fillId="0" borderId="100" xfId="2" quotePrefix="1" applyFont="1" applyBorder="1" applyAlignment="1">
      <alignment horizontal="center" vertical="center"/>
    </xf>
    <xf numFmtId="0" fontId="41" fillId="0" borderId="87" xfId="0" applyFont="1" applyBorder="1"/>
    <xf numFmtId="0" fontId="12" fillId="27" borderId="26" xfId="0" applyFont="1" applyFill="1" applyBorder="1" applyAlignment="1">
      <alignment horizontal="center" vertical="center" wrapText="1"/>
    </xf>
    <xf numFmtId="0" fontId="41" fillId="27" borderId="87" xfId="0" applyFont="1" applyFill="1" applyBorder="1" applyAlignment="1">
      <alignment horizontal="center" vertical="center"/>
    </xf>
    <xf numFmtId="9" fontId="55" fillId="0" borderId="40" xfId="0" quotePrefix="1" applyNumberFormat="1" applyFont="1" applyBorder="1" applyAlignment="1">
      <alignment horizontal="center" vertical="center"/>
    </xf>
    <xf numFmtId="9" fontId="55" fillId="0" borderId="40" xfId="2" quotePrefix="1" applyFont="1" applyBorder="1" applyAlignment="1">
      <alignment horizontal="center" vertical="center"/>
    </xf>
    <xf numFmtId="9" fontId="64" fillId="0" borderId="40" xfId="2" quotePrefix="1" applyFont="1" applyBorder="1" applyAlignment="1">
      <alignment horizontal="center" vertical="center"/>
    </xf>
    <xf numFmtId="9" fontId="72" fillId="0" borderId="95" xfId="2" applyFont="1" applyFill="1" applyBorder="1" applyAlignment="1">
      <alignment horizontal="center" vertical="center"/>
    </xf>
    <xf numFmtId="9" fontId="72" fillId="0" borderId="96" xfId="2" applyFont="1" applyFill="1" applyBorder="1" applyAlignment="1">
      <alignment horizontal="center" vertical="center"/>
    </xf>
    <xf numFmtId="9" fontId="72" fillId="0" borderId="96" xfId="2" quotePrefix="1" applyFont="1" applyFill="1" applyBorder="1" applyAlignment="1">
      <alignment horizontal="center" vertical="center"/>
    </xf>
    <xf numFmtId="9" fontId="71" fillId="0" borderId="96" xfId="2" applyFont="1" applyFill="1" applyBorder="1" applyAlignment="1">
      <alignment horizontal="center" vertical="center"/>
    </xf>
    <xf numFmtId="9" fontId="71" fillId="0" borderId="96" xfId="2" quotePrefix="1" applyFont="1" applyFill="1" applyBorder="1" applyAlignment="1">
      <alignment horizontal="center" vertical="center"/>
    </xf>
    <xf numFmtId="9" fontId="55" fillId="0" borderId="101" xfId="2" applyFont="1" applyBorder="1" applyAlignment="1">
      <alignment horizontal="center" vertical="center"/>
    </xf>
    <xf numFmtId="9" fontId="55" fillId="0" borderId="102" xfId="0" quotePrefix="1" applyNumberFormat="1" applyFont="1" applyBorder="1" applyAlignment="1">
      <alignment horizontal="center" vertical="center"/>
    </xf>
    <xf numFmtId="9" fontId="55" fillId="0" borderId="102" xfId="2" applyFont="1" applyBorder="1" applyAlignment="1">
      <alignment horizontal="center" vertical="center"/>
    </xf>
    <xf numFmtId="9" fontId="55" fillId="0" borderId="102" xfId="2" quotePrefix="1" applyFont="1" applyBorder="1" applyAlignment="1">
      <alignment horizontal="center" vertical="center"/>
    </xf>
    <xf numFmtId="9" fontId="64" fillId="0" borderId="103" xfId="2" applyFont="1" applyBorder="1" applyAlignment="1">
      <alignment horizontal="center" vertical="center"/>
    </xf>
    <xf numFmtId="9" fontId="64" fillId="0" borderId="102" xfId="2" quotePrefix="1" applyFont="1" applyBorder="1" applyAlignment="1">
      <alignment horizontal="center" vertical="center"/>
    </xf>
    <xf numFmtId="0" fontId="56" fillId="22" borderId="87" xfId="0" applyFont="1" applyFill="1" applyBorder="1" applyAlignment="1">
      <alignment horizontal="center" vertical="center"/>
    </xf>
    <xf numFmtId="0" fontId="41" fillId="24" borderId="87" xfId="0" applyFont="1" applyFill="1" applyBorder="1" applyAlignment="1">
      <alignment horizontal="center" vertical="center" wrapText="1"/>
    </xf>
    <xf numFmtId="0" fontId="41" fillId="27" borderId="87" xfId="0" applyFont="1" applyFill="1" applyBorder="1" applyAlignment="1">
      <alignment horizontal="center" vertical="center" wrapText="1"/>
    </xf>
    <xf numFmtId="0" fontId="45" fillId="21" borderId="0" xfId="0" applyFont="1" applyFill="1" applyAlignment="1">
      <alignment horizontal="left" vertical="center"/>
    </xf>
    <xf numFmtId="0" fontId="35" fillId="0" borderId="0" xfId="0" applyFont="1" applyAlignment="1">
      <alignment horizontal="right"/>
    </xf>
    <xf numFmtId="0" fontId="12" fillId="24" borderId="87" xfId="0" applyFont="1" applyFill="1" applyBorder="1" applyAlignment="1">
      <alignment horizontal="center" vertical="center" wrapText="1"/>
    </xf>
    <xf numFmtId="0" fontId="45" fillId="18" borderId="0" xfId="0" applyFont="1" applyFill="1" applyAlignment="1">
      <alignment horizontal="left" vertical="center"/>
    </xf>
    <xf numFmtId="0" fontId="54" fillId="11" borderId="0" xfId="0" applyFont="1" applyFill="1" applyAlignment="1">
      <alignment horizontal="left" vertical="center"/>
    </xf>
    <xf numFmtId="0" fontId="61" fillId="11" borderId="0" xfId="0" applyFont="1" applyFill="1" applyAlignment="1">
      <alignment horizontal="left" vertical="center"/>
    </xf>
    <xf numFmtId="0" fontId="79" fillId="0" borderId="0" xfId="0" applyFont="1" applyAlignment="1">
      <alignment horizontal="right"/>
    </xf>
    <xf numFmtId="0" fontId="80" fillId="26" borderId="0" xfId="0" applyFont="1" applyFill="1"/>
    <xf numFmtId="0" fontId="8" fillId="26" borderId="0" xfId="0" applyFont="1" applyFill="1"/>
    <xf numFmtId="0" fontId="8" fillId="0" borderId="28" xfId="0" applyFont="1" applyBorder="1"/>
    <xf numFmtId="0" fontId="81" fillId="13" borderId="0" xfId="0" applyFont="1" applyFill="1" applyAlignment="1">
      <alignment vertical="center"/>
    </xf>
    <xf numFmtId="11" fontId="55" fillId="11" borderId="0" xfId="0" applyNumberFormat="1" applyFont="1" applyFill="1"/>
    <xf numFmtId="0" fontId="8" fillId="30" borderId="0" xfId="0" applyFont="1" applyFill="1"/>
    <xf numFmtId="9" fontId="58" fillId="0" borderId="33" xfId="2" applyFont="1" applyBorder="1" applyAlignment="1">
      <alignment horizontal="center" wrapText="1"/>
    </xf>
    <xf numFmtId="9" fontId="58" fillId="0" borderId="0" xfId="2" applyFont="1" applyAlignment="1">
      <alignment horizontal="center" wrapText="1"/>
    </xf>
    <xf numFmtId="167" fontId="8" fillId="0" borderId="0" xfId="39" applyNumberFormat="1" applyFont="1" applyAlignment="1">
      <alignment horizontal="center"/>
    </xf>
    <xf numFmtId="167" fontId="8" fillId="0" borderId="0" xfId="0" applyNumberFormat="1" applyFont="1"/>
    <xf numFmtId="167" fontId="8" fillId="0" borderId="0" xfId="39" applyNumberFormat="1" applyFont="1" applyFill="1" applyBorder="1" applyProtection="1"/>
    <xf numFmtId="0" fontId="8" fillId="0" borderId="0" xfId="0" applyFont="1" applyAlignment="1">
      <alignment horizontal="left" vertical="center" wrapText="1"/>
    </xf>
    <xf numFmtId="0" fontId="82" fillId="0" borderId="0" xfId="0" applyFont="1" applyAlignment="1">
      <alignment horizontal="right"/>
    </xf>
    <xf numFmtId="0" fontId="83" fillId="0" borderId="0" xfId="0" applyFont="1" applyAlignment="1">
      <alignment horizontal="right"/>
    </xf>
    <xf numFmtId="164" fontId="8" fillId="0" borderId="0" xfId="1" applyFont="1"/>
    <xf numFmtId="0" fontId="84" fillId="0" borderId="0" xfId="0" applyFont="1" applyAlignment="1">
      <alignment wrapText="1"/>
    </xf>
    <xf numFmtId="0" fontId="12" fillId="3" borderId="87" xfId="0" applyFont="1" applyFill="1" applyBorder="1" applyAlignment="1">
      <alignment horizontal="center" vertical="center" wrapText="1"/>
    </xf>
    <xf numFmtId="166" fontId="79" fillId="0" borderId="0" xfId="2" applyNumberFormat="1" applyFont="1" applyBorder="1" applyAlignment="1">
      <alignment horizontal="right"/>
    </xf>
    <xf numFmtId="0" fontId="58" fillId="0" borderId="0" xfId="0" applyFont="1"/>
    <xf numFmtId="0" fontId="86" fillId="0" borderId="97" xfId="40" applyFont="1" applyBorder="1" applyAlignment="1">
      <alignment horizontal="left" vertical="center"/>
    </xf>
    <xf numFmtId="0" fontId="86" fillId="0" borderId="97" xfId="40" applyFont="1" applyBorder="1" applyAlignment="1">
      <alignment horizontal="center" vertical="center"/>
    </xf>
    <xf numFmtId="0" fontId="86" fillId="0" borderId="92" xfId="40" applyFont="1" applyBorder="1" applyAlignment="1">
      <alignment horizontal="left" vertical="center"/>
    </xf>
    <xf numFmtId="0" fontId="86" fillId="0" borderId="92" xfId="40" applyFont="1" applyBorder="1" applyAlignment="1">
      <alignment horizontal="center" vertical="center"/>
    </xf>
    <xf numFmtId="0" fontId="87" fillId="0" borderId="0" xfId="0" applyFont="1" applyAlignment="1">
      <alignment vertical="center"/>
    </xf>
    <xf numFmtId="0" fontId="35" fillId="0" borderId="0" xfId="0" applyFont="1" applyAlignment="1">
      <alignment horizontal="justify" vertical="center"/>
    </xf>
    <xf numFmtId="0" fontId="35" fillId="0" borderId="0" xfId="0" applyFont="1" applyAlignment="1">
      <alignment vertical="center"/>
    </xf>
    <xf numFmtId="165" fontId="72" fillId="0" borderId="88" xfId="1" applyNumberFormat="1" applyFont="1" applyBorder="1" applyAlignment="1">
      <alignment vertical="center"/>
    </xf>
    <xf numFmtId="167" fontId="72" fillId="0" borderId="88" xfId="39" applyNumberFormat="1" applyFont="1" applyBorder="1" applyAlignment="1">
      <alignment horizontal="center" vertical="center"/>
    </xf>
    <xf numFmtId="165" fontId="72" fillId="31" borderId="72" xfId="1" applyNumberFormat="1" applyFont="1" applyFill="1" applyBorder="1" applyAlignment="1">
      <alignment vertical="center"/>
    </xf>
    <xf numFmtId="167" fontId="72" fillId="31" borderId="72" xfId="39" applyNumberFormat="1" applyFont="1" applyFill="1" applyBorder="1" applyAlignment="1">
      <alignment horizontal="center" vertical="center"/>
    </xf>
    <xf numFmtId="0" fontId="88" fillId="31" borderId="0" xfId="0" applyFont="1" applyFill="1"/>
    <xf numFmtId="167" fontId="72" fillId="31" borderId="88" xfId="39" applyNumberFormat="1" applyFont="1" applyFill="1" applyBorder="1" applyAlignment="1">
      <alignment horizontal="center" vertical="center"/>
    </xf>
    <xf numFmtId="0" fontId="84" fillId="0" borderId="0" xfId="0" applyFont="1" applyAlignment="1">
      <alignment horizontal="left" wrapText="1"/>
    </xf>
    <xf numFmtId="0" fontId="75" fillId="29" borderId="0" xfId="0" applyFont="1" applyFill="1" applyAlignment="1">
      <alignment horizontal="left" vertical="center"/>
    </xf>
    <xf numFmtId="0" fontId="8" fillId="11" borderId="0" xfId="0" applyFont="1" applyFill="1"/>
    <xf numFmtId="0" fontId="79" fillId="0" borderId="0" xfId="0" applyFont="1"/>
    <xf numFmtId="0" fontId="62" fillId="15" borderId="0" xfId="0" applyFont="1" applyFill="1" applyAlignment="1">
      <alignment horizontal="right"/>
    </xf>
    <xf numFmtId="0" fontId="8" fillId="17" borderId="0" xfId="0" applyFont="1" applyFill="1"/>
    <xf numFmtId="0" fontId="8" fillId="17" borderId="0" xfId="0" applyFont="1" applyFill="1" applyAlignment="1">
      <alignment vertical="center"/>
    </xf>
    <xf numFmtId="0" fontId="45" fillId="0" borderId="0" xfId="0" applyFont="1" applyAlignment="1">
      <alignment vertical="center"/>
    </xf>
    <xf numFmtId="0" fontId="61" fillId="0" borderId="0" xfId="0" applyFont="1" applyAlignment="1">
      <alignment vertical="top"/>
    </xf>
    <xf numFmtId="0" fontId="61" fillId="0" borderId="0" xfId="0" applyFont="1" applyAlignment="1">
      <alignment horizontal="left" vertical="center"/>
    </xf>
    <xf numFmtId="0" fontId="1" fillId="0" borderId="0" xfId="0" applyFont="1" applyAlignment="1">
      <alignment horizontal="right"/>
    </xf>
    <xf numFmtId="0" fontId="89" fillId="0" borderId="0" xfId="0" applyFont="1" applyAlignment="1">
      <alignment vertical="center"/>
    </xf>
    <xf numFmtId="0" fontId="1" fillId="0" borderId="0" xfId="0" applyFont="1"/>
    <xf numFmtId="0" fontId="91" fillId="0" borderId="0" xfId="0" quotePrefix="1" applyFont="1" applyAlignment="1">
      <alignment vertical="center"/>
    </xf>
    <xf numFmtId="0" fontId="90" fillId="0" borderId="0" xfId="0" applyFont="1" applyAlignment="1">
      <alignment vertical="center"/>
    </xf>
    <xf numFmtId="0" fontId="74" fillId="29" borderId="0" xfId="0" applyFont="1" applyFill="1" applyAlignment="1">
      <alignment vertical="top"/>
    </xf>
    <xf numFmtId="165" fontId="8" fillId="0" borderId="0" xfId="0" applyNumberFormat="1" applyFont="1" applyAlignment="1">
      <alignment horizontal="center"/>
    </xf>
    <xf numFmtId="165" fontId="55" fillId="31" borderId="19" xfId="1" applyNumberFormat="1" applyFont="1" applyFill="1" applyBorder="1" applyAlignment="1">
      <alignment vertical="center"/>
    </xf>
    <xf numFmtId="167" fontId="55" fillId="31" borderId="19" xfId="39" applyNumberFormat="1" applyFont="1" applyFill="1" applyBorder="1" applyAlignment="1">
      <alignment horizontal="center" vertical="center"/>
    </xf>
    <xf numFmtId="167" fontId="55" fillId="31" borderId="93" xfId="39" applyNumberFormat="1" applyFont="1" applyFill="1" applyBorder="1" applyAlignment="1">
      <alignment horizontal="center" vertical="center"/>
    </xf>
    <xf numFmtId="165" fontId="55" fillId="0" borderId="19" xfId="1" applyNumberFormat="1" applyFont="1" applyBorder="1" applyAlignment="1">
      <alignment vertical="center"/>
    </xf>
    <xf numFmtId="167" fontId="55" fillId="0" borderId="19" xfId="39" applyNumberFormat="1" applyFont="1" applyBorder="1" applyAlignment="1">
      <alignment horizontal="center" vertical="center"/>
    </xf>
    <xf numFmtId="167" fontId="55" fillId="0" borderId="19" xfId="39" applyNumberFormat="1" applyFont="1" applyBorder="1" applyAlignment="1">
      <alignment vertical="center"/>
    </xf>
    <xf numFmtId="165" fontId="64" fillId="0" borderId="19" xfId="1" applyNumberFormat="1" applyFont="1" applyBorder="1" applyAlignment="1">
      <alignment vertical="center"/>
    </xf>
    <xf numFmtId="167" fontId="64" fillId="0" borderId="19" xfId="39" applyNumberFormat="1" applyFont="1" applyBorder="1" applyAlignment="1">
      <alignment horizontal="center" vertical="center"/>
    </xf>
    <xf numFmtId="165" fontId="55" fillId="0" borderId="20" xfId="1" applyNumberFormat="1" applyFont="1" applyBorder="1" applyAlignment="1">
      <alignment horizontal="center" vertical="center"/>
    </xf>
    <xf numFmtId="167" fontId="55" fillId="0" borderId="93" xfId="39" applyNumberFormat="1" applyFont="1" applyBorder="1" applyAlignment="1">
      <alignment horizontal="center" vertical="center"/>
    </xf>
    <xf numFmtId="165" fontId="55" fillId="0" borderId="31" xfId="1" applyNumberFormat="1" applyFont="1" applyBorder="1" applyAlignment="1">
      <alignment vertical="center"/>
    </xf>
    <xf numFmtId="165" fontId="55" fillId="0" borderId="31" xfId="1" applyNumberFormat="1" applyFont="1" applyBorder="1" applyAlignment="1">
      <alignment horizontal="center" vertical="center"/>
    </xf>
    <xf numFmtId="165" fontId="64" fillId="0" borderId="31" xfId="1" applyNumberFormat="1" applyFont="1" applyBorder="1" applyAlignment="1">
      <alignment horizontal="center" vertical="center"/>
    </xf>
    <xf numFmtId="0" fontId="1" fillId="0" borderId="0" xfId="0" applyFont="1" applyAlignment="1">
      <alignment horizontal="center"/>
    </xf>
    <xf numFmtId="0" fontId="1" fillId="0" borderId="0" xfId="0" applyFont="1" applyAlignment="1">
      <alignment vertical="center"/>
    </xf>
    <xf numFmtId="0" fontId="41" fillId="24" borderId="104" xfId="0" applyFont="1" applyFill="1" applyBorder="1" applyAlignment="1">
      <alignment horizontal="center" vertical="center" wrapText="1"/>
    </xf>
    <xf numFmtId="165" fontId="55" fillId="0" borderId="44" xfId="1" applyNumberFormat="1" applyFont="1" applyBorder="1" applyAlignment="1">
      <alignment horizontal="center" vertical="center"/>
    </xf>
    <xf numFmtId="165" fontId="55" fillId="0" borderId="40" xfId="1" applyNumberFormat="1" applyFont="1" applyBorder="1" applyAlignment="1">
      <alignment horizontal="center" vertical="center"/>
    </xf>
    <xf numFmtId="165" fontId="55" fillId="0" borderId="49" xfId="1" applyNumberFormat="1" applyFont="1" applyBorder="1" applyAlignment="1">
      <alignment horizontal="center" vertical="center"/>
    </xf>
    <xf numFmtId="165" fontId="55" fillId="0" borderId="70" xfId="1" applyNumberFormat="1" applyFont="1" applyBorder="1" applyAlignment="1">
      <alignment horizontal="center" vertical="center"/>
    </xf>
    <xf numFmtId="165" fontId="72" fillId="0" borderId="72" xfId="1" applyNumberFormat="1" applyFont="1" applyBorder="1" applyAlignment="1">
      <alignment horizontal="center" vertical="center"/>
    </xf>
    <xf numFmtId="3" fontId="55" fillId="0" borderId="105" xfId="0" applyNumberFormat="1" applyFont="1" applyBorder="1" applyAlignment="1">
      <alignment horizontal="center" vertical="center"/>
    </xf>
    <xf numFmtId="9" fontId="55" fillId="0" borderId="105" xfId="2" applyFont="1" applyBorder="1" applyAlignment="1">
      <alignment horizontal="center" vertical="center"/>
    </xf>
    <xf numFmtId="0" fontId="1" fillId="17" borderId="0" xfId="0" applyFont="1" applyFill="1"/>
    <xf numFmtId="0" fontId="41" fillId="27" borderId="26" xfId="0" applyFont="1" applyFill="1" applyBorder="1" applyAlignment="1">
      <alignment horizontal="center" vertical="center" wrapText="1"/>
    </xf>
    <xf numFmtId="0" fontId="1" fillId="0" borderId="0" xfId="0" applyFont="1" applyAlignment="1">
      <alignment horizontal="left"/>
    </xf>
    <xf numFmtId="0" fontId="1" fillId="0" borderId="0" xfId="0" applyFont="1" applyAlignment="1">
      <alignment horizontal="center" vertical="center"/>
    </xf>
    <xf numFmtId="9" fontId="55" fillId="0" borderId="52" xfId="2" applyFont="1" applyBorder="1" applyAlignment="1">
      <alignment horizontal="center"/>
    </xf>
    <xf numFmtId="9" fontId="64" fillId="0" borderId="50" xfId="2" applyFont="1" applyBorder="1" applyAlignment="1">
      <alignment horizontal="center"/>
    </xf>
    <xf numFmtId="9" fontId="64" fillId="0" borderId="40" xfId="2" applyFont="1" applyBorder="1" applyAlignment="1">
      <alignment horizontal="center"/>
    </xf>
    <xf numFmtId="9" fontId="71" fillId="0" borderId="72" xfId="2" applyFont="1" applyBorder="1" applyAlignment="1">
      <alignment horizontal="center"/>
    </xf>
    <xf numFmtId="168" fontId="55" fillId="0" borderId="49" xfId="0" applyNumberFormat="1" applyFont="1" applyBorder="1" applyAlignment="1">
      <alignment horizontal="center" vertical="center"/>
    </xf>
    <xf numFmtId="168" fontId="64" fillId="0" borderId="0" xfId="0" applyNumberFormat="1" applyFont="1" applyAlignment="1">
      <alignment horizontal="center" vertical="center"/>
    </xf>
    <xf numFmtId="3" fontId="1" fillId="0" borderId="0" xfId="0" applyNumberFormat="1" applyFont="1"/>
    <xf numFmtId="0" fontId="72" fillId="0" borderId="95" xfId="0" applyFont="1" applyBorder="1" applyAlignment="1">
      <alignment horizontal="center" vertical="center"/>
    </xf>
    <xf numFmtId="0" fontId="72" fillId="0" borderId="96" xfId="0" applyFont="1" applyBorder="1" applyAlignment="1">
      <alignment horizontal="center" vertical="center"/>
    </xf>
    <xf numFmtId="0" fontId="71" fillId="0" borderId="96" xfId="0" applyFont="1" applyBorder="1" applyAlignment="1">
      <alignment horizontal="center" vertical="center"/>
    </xf>
    <xf numFmtId="0" fontId="55" fillId="25" borderId="87" xfId="0" applyFont="1" applyFill="1" applyBorder="1" applyAlignment="1">
      <alignment horizontal="center" vertical="center" wrapText="1"/>
    </xf>
    <xf numFmtId="9" fontId="72" fillId="0" borderId="109" xfId="2" applyFont="1" applyFill="1" applyBorder="1" applyAlignment="1">
      <alignment horizontal="center" vertical="center"/>
    </xf>
    <xf numFmtId="9" fontId="72" fillId="0" borderId="110" xfId="0" quotePrefix="1" applyNumberFormat="1" applyFont="1" applyBorder="1" applyAlignment="1">
      <alignment horizontal="center" vertical="center"/>
    </xf>
    <xf numFmtId="9" fontId="72" fillId="0" borderId="110" xfId="2" applyFont="1" applyFill="1" applyBorder="1" applyAlignment="1">
      <alignment horizontal="center" vertical="center"/>
    </xf>
    <xf numFmtId="9" fontId="55" fillId="0" borderId="46" xfId="0" quotePrefix="1" applyNumberFormat="1" applyFont="1" applyBorder="1" applyAlignment="1">
      <alignment horizontal="center" vertical="center"/>
    </xf>
    <xf numFmtId="9" fontId="72" fillId="0" borderId="110" xfId="2" quotePrefix="1" applyFont="1" applyFill="1" applyBorder="1" applyAlignment="1">
      <alignment horizontal="center" vertical="center"/>
    </xf>
    <xf numFmtId="9" fontId="72" fillId="0" borderId="110" xfId="0" applyNumberFormat="1" applyFont="1" applyBorder="1" applyAlignment="1">
      <alignment horizontal="center" vertical="center"/>
    </xf>
    <xf numFmtId="9" fontId="55" fillId="0" borderId="46" xfId="2" quotePrefix="1" applyFont="1" applyBorder="1" applyAlignment="1">
      <alignment horizontal="center" vertical="center"/>
    </xf>
    <xf numFmtId="9" fontId="71" fillId="0" borderId="110" xfId="2" applyFont="1" applyFill="1" applyBorder="1" applyAlignment="1">
      <alignment horizontal="center" vertical="center"/>
    </xf>
    <xf numFmtId="9" fontId="71" fillId="0" borderId="110" xfId="2" quotePrefix="1" applyFont="1" applyFill="1" applyBorder="1" applyAlignment="1">
      <alignment horizontal="center" vertical="center"/>
    </xf>
    <xf numFmtId="9" fontId="72" fillId="0" borderId="96" xfId="0" quotePrefix="1" applyNumberFormat="1" applyFont="1" applyBorder="1" applyAlignment="1">
      <alignment horizontal="center" vertical="center"/>
    </xf>
    <xf numFmtId="9" fontId="72" fillId="0" borderId="96" xfId="0" applyNumberFormat="1" applyFont="1" applyBorder="1" applyAlignment="1">
      <alignment horizontal="center" vertical="center"/>
    </xf>
    <xf numFmtId="9" fontId="41" fillId="27" borderId="87" xfId="2" applyFont="1" applyFill="1" applyBorder="1" applyAlignment="1">
      <alignment horizontal="center" vertical="center"/>
    </xf>
    <xf numFmtId="164" fontId="72" fillId="0" borderId="88" xfId="1" applyFont="1" applyBorder="1" applyAlignment="1">
      <alignment horizontal="center"/>
    </xf>
    <xf numFmtId="164" fontId="72" fillId="0" borderId="72" xfId="1" applyFont="1" applyBorder="1" applyAlignment="1">
      <alignment horizontal="center"/>
    </xf>
    <xf numFmtId="164" fontId="71" fillId="0" borderId="72" xfId="1" applyFont="1" applyBorder="1" applyAlignment="1">
      <alignment horizontal="center"/>
    </xf>
    <xf numFmtId="0" fontId="69" fillId="32" borderId="0" xfId="0" applyFont="1" applyFill="1" applyAlignment="1">
      <alignment vertical="center"/>
    </xf>
    <xf numFmtId="0" fontId="61" fillId="33" borderId="0" xfId="0" applyFont="1" applyFill="1" applyAlignment="1">
      <alignment vertical="center"/>
    </xf>
    <xf numFmtId="0" fontId="1" fillId="32" borderId="0" xfId="0" applyFont="1" applyFill="1"/>
    <xf numFmtId="3" fontId="72" fillId="0" borderId="111" xfId="0" applyNumberFormat="1" applyFont="1" applyBorder="1" applyAlignment="1">
      <alignment horizontal="center" vertical="center"/>
    </xf>
    <xf numFmtId="9" fontId="72" fillId="0" borderId="112" xfId="0" applyNumberFormat="1" applyFont="1" applyBorder="1" applyAlignment="1">
      <alignment horizontal="center" vertical="center"/>
    </xf>
    <xf numFmtId="3" fontId="72" fillId="0" borderId="112" xfId="0" applyNumberFormat="1" applyFont="1" applyBorder="1" applyAlignment="1">
      <alignment horizontal="center" vertical="center"/>
    </xf>
    <xf numFmtId="9" fontId="72" fillId="0" borderId="112" xfId="0" quotePrefix="1" applyNumberFormat="1" applyFont="1" applyBorder="1" applyAlignment="1">
      <alignment horizontal="center" vertical="center"/>
    </xf>
    <xf numFmtId="9" fontId="72" fillId="0" borderId="112" xfId="2" quotePrefix="1" applyFont="1" applyBorder="1" applyAlignment="1">
      <alignment horizontal="center" vertical="center"/>
    </xf>
    <xf numFmtId="3" fontId="71" fillId="0" borderId="112" xfId="0" applyNumberFormat="1" applyFont="1" applyBorder="1" applyAlignment="1">
      <alignment horizontal="center" vertical="center"/>
    </xf>
    <xf numFmtId="9" fontId="71" fillId="0" borderId="112" xfId="2" quotePrefix="1" applyFont="1" applyBorder="1" applyAlignment="1">
      <alignment horizontal="center" vertical="center"/>
    </xf>
    <xf numFmtId="0" fontId="12" fillId="24" borderId="26" xfId="0" applyFont="1" applyFill="1" applyBorder="1" applyAlignment="1">
      <alignment horizontal="center" vertical="center" wrapText="1"/>
    </xf>
    <xf numFmtId="0" fontId="74" fillId="29" borderId="0" xfId="0" applyFont="1" applyFill="1" applyAlignment="1">
      <alignment horizontal="left" vertical="center"/>
    </xf>
    <xf numFmtId="3" fontId="72" fillId="0" borderId="96" xfId="0" applyNumberFormat="1" applyFont="1" applyBorder="1" applyAlignment="1">
      <alignment horizontal="center" vertical="center"/>
    </xf>
    <xf numFmtId="0" fontId="41" fillId="24" borderId="65" xfId="0" applyFont="1" applyFill="1" applyBorder="1" applyAlignment="1">
      <alignment horizontal="center" vertical="center" wrapText="1"/>
    </xf>
    <xf numFmtId="9" fontId="1" fillId="0" borderId="0" xfId="2" applyFont="1"/>
    <xf numFmtId="0" fontId="1" fillId="17" borderId="0" xfId="0" applyFont="1" applyFill="1" applyAlignment="1">
      <alignment vertical="center"/>
    </xf>
    <xf numFmtId="9" fontId="1" fillId="17" borderId="0" xfId="2" applyFont="1" applyFill="1"/>
    <xf numFmtId="9" fontId="41" fillId="24" borderId="65" xfId="2" applyFont="1" applyFill="1" applyBorder="1" applyAlignment="1">
      <alignment horizontal="center" vertical="center" wrapText="1"/>
    </xf>
    <xf numFmtId="9" fontId="72" fillId="0" borderId="40" xfId="2" applyFont="1" applyFill="1" applyBorder="1" applyAlignment="1">
      <alignment horizontal="center" vertical="center"/>
    </xf>
    <xf numFmtId="9" fontId="55" fillId="0" borderId="40" xfId="0" applyNumberFormat="1" applyFont="1" applyBorder="1" applyAlignment="1">
      <alignment horizontal="center" vertical="center"/>
    </xf>
    <xf numFmtId="9" fontId="72" fillId="0" borderId="40" xfId="0" quotePrefix="1" applyNumberFormat="1" applyFont="1" applyBorder="1" applyAlignment="1">
      <alignment horizontal="center" vertical="center"/>
    </xf>
    <xf numFmtId="9" fontId="72" fillId="0" borderId="40" xfId="2" quotePrefix="1" applyFont="1" applyFill="1" applyBorder="1" applyAlignment="1">
      <alignment horizontal="center" vertical="center"/>
    </xf>
    <xf numFmtId="9" fontId="72" fillId="0" borderId="40" xfId="0" applyNumberFormat="1" applyFont="1" applyBorder="1" applyAlignment="1">
      <alignment horizontal="center" vertical="center"/>
    </xf>
    <xf numFmtId="9" fontId="71" fillId="0" borderId="40" xfId="2" applyFont="1" applyFill="1" applyBorder="1" applyAlignment="1">
      <alignment horizontal="center" vertical="center"/>
    </xf>
    <xf numFmtId="9" fontId="71" fillId="0" borderId="40" xfId="2" quotePrefix="1" applyFont="1" applyFill="1" applyBorder="1" applyAlignment="1">
      <alignment horizontal="center" vertical="center"/>
    </xf>
    <xf numFmtId="0" fontId="41" fillId="24" borderId="114" xfId="0" applyFont="1" applyFill="1" applyBorder="1" applyAlignment="1">
      <alignment horizontal="center" vertical="center" wrapText="1"/>
    </xf>
    <xf numFmtId="0" fontId="41" fillId="24" borderId="115" xfId="0" applyFont="1" applyFill="1" applyBorder="1" applyAlignment="1">
      <alignment horizontal="center" vertical="center" wrapText="1"/>
    </xf>
    <xf numFmtId="0" fontId="41" fillId="24" borderId="116" xfId="0" applyFont="1" applyFill="1" applyBorder="1" applyAlignment="1">
      <alignment horizontal="center" vertical="center" wrapText="1"/>
    </xf>
    <xf numFmtId="0" fontId="63" fillId="0" borderId="0" xfId="0" applyFont="1" applyAlignment="1">
      <alignment vertical="top"/>
    </xf>
    <xf numFmtId="0" fontId="41" fillId="18" borderId="65" xfId="1" applyNumberFormat="1" applyFont="1" applyFill="1" applyBorder="1" applyAlignment="1">
      <alignment horizontal="center"/>
    </xf>
    <xf numFmtId="9" fontId="41" fillId="18" borderId="26" xfId="2" applyFont="1" applyFill="1" applyBorder="1" applyAlignment="1">
      <alignment horizontal="center"/>
    </xf>
    <xf numFmtId="3" fontId="9" fillId="22" borderId="9" xfId="0" applyNumberFormat="1" applyFont="1" applyFill="1" applyBorder="1" applyAlignment="1">
      <alignment horizontal="center" vertical="center" wrapText="1"/>
    </xf>
    <xf numFmtId="0" fontId="54" fillId="0" borderId="0" xfId="0" applyFont="1" applyAlignment="1">
      <alignment vertical="center"/>
    </xf>
    <xf numFmtId="0" fontId="69" fillId="0" borderId="0" xfId="0" applyFont="1" applyAlignment="1">
      <alignment vertical="center"/>
    </xf>
    <xf numFmtId="0" fontId="61" fillId="0" borderId="0" xfId="0" applyFont="1" applyAlignment="1">
      <alignment vertical="top" wrapText="1"/>
    </xf>
    <xf numFmtId="0" fontId="54" fillId="0" borderId="0" xfId="0" applyFont="1" applyAlignment="1">
      <alignment vertical="top" wrapText="1"/>
    </xf>
    <xf numFmtId="0" fontId="54" fillId="0" borderId="0" xfId="0" applyFont="1" applyAlignment="1">
      <alignment horizontal="left" vertical="center"/>
    </xf>
    <xf numFmtId="0" fontId="1" fillId="33" borderId="0" xfId="0" applyFont="1" applyFill="1"/>
    <xf numFmtId="0" fontId="54" fillId="11" borderId="0" xfId="0" applyFont="1" applyFill="1" applyAlignment="1">
      <alignment vertical="center"/>
    </xf>
    <xf numFmtId="0" fontId="74" fillId="29" borderId="0" xfId="0" applyFont="1" applyFill="1" applyAlignment="1">
      <alignment vertical="center"/>
    </xf>
    <xf numFmtId="0" fontId="69" fillId="11" borderId="0" xfId="0" applyFont="1" applyFill="1" applyAlignment="1">
      <alignment vertical="center"/>
    </xf>
    <xf numFmtId="3" fontId="71" fillId="26" borderId="0" xfId="0" applyNumberFormat="1" applyFont="1" applyFill="1" applyAlignment="1">
      <alignment horizontal="left" vertical="center"/>
    </xf>
    <xf numFmtId="9" fontId="93" fillId="26" borderId="0" xfId="2" applyFont="1" applyFill="1" applyBorder="1" applyAlignment="1">
      <alignment horizontal="left" vertical="center"/>
    </xf>
    <xf numFmtId="0" fontId="93" fillId="26" borderId="0" xfId="0" applyFont="1" applyFill="1" applyAlignment="1">
      <alignment horizontal="left" vertical="center"/>
    </xf>
    <xf numFmtId="0" fontId="71" fillId="26" borderId="0" xfId="0" applyFont="1" applyFill="1" applyAlignment="1">
      <alignment horizontal="left" vertical="center"/>
    </xf>
    <xf numFmtId="3" fontId="72" fillId="26" borderId="0" xfId="0" applyNumberFormat="1" applyFont="1" applyFill="1" applyAlignment="1">
      <alignment horizontal="left" vertical="center"/>
    </xf>
    <xf numFmtId="9" fontId="55" fillId="11" borderId="0" xfId="0" applyNumberFormat="1" applyFont="1" applyFill="1" applyAlignment="1">
      <alignment horizontal="left" vertical="center"/>
    </xf>
    <xf numFmtId="0" fontId="73" fillId="26" borderId="0" xfId="0" applyFont="1" applyFill="1" applyAlignment="1">
      <alignment vertical="center"/>
    </xf>
    <xf numFmtId="0" fontId="72" fillId="26" borderId="0" xfId="0" applyFont="1" applyFill="1" applyAlignment="1">
      <alignment vertical="center"/>
    </xf>
    <xf numFmtId="3" fontId="64" fillId="20" borderId="0" xfId="0" applyNumberFormat="1" applyFont="1" applyFill="1"/>
    <xf numFmtId="169" fontId="71" fillId="26" borderId="0" xfId="1" applyNumberFormat="1" applyFont="1" applyFill="1" applyBorder="1" applyAlignment="1">
      <alignment vertical="center"/>
    </xf>
    <xf numFmtId="0" fontId="61" fillId="11" borderId="0" xfId="0" applyFont="1" applyFill="1" applyAlignment="1">
      <alignment vertical="center"/>
    </xf>
    <xf numFmtId="3" fontId="47" fillId="0" borderId="0" xfId="0" applyNumberFormat="1" applyFont="1" applyAlignment="1">
      <alignment vertical="center"/>
    </xf>
    <xf numFmtId="0" fontId="47" fillId="0" borderId="0" xfId="0" applyFont="1" applyAlignment="1">
      <alignment vertical="center"/>
    </xf>
    <xf numFmtId="0" fontId="38" fillId="0" borderId="0" xfId="0" applyFont="1" applyAlignment="1">
      <alignment horizontal="left" vertical="center"/>
    </xf>
    <xf numFmtId="0" fontId="40" fillId="0" borderId="0" xfId="0" applyFont="1" applyAlignment="1">
      <alignment vertical="center"/>
    </xf>
    <xf numFmtId="0" fontId="40" fillId="0" borderId="0" xfId="0" applyFont="1" applyAlignment="1">
      <alignment vertical="center" wrapText="1"/>
    </xf>
    <xf numFmtId="9" fontId="40" fillId="0" borderId="0" xfId="0" applyNumberFormat="1" applyFont="1" applyAlignment="1">
      <alignment horizontal="left" vertical="center" wrapText="1"/>
    </xf>
    <xf numFmtId="0" fontId="40" fillId="0" borderId="0" xfId="0" applyFont="1" applyAlignment="1">
      <alignment horizontal="right" vertical="center"/>
    </xf>
    <xf numFmtId="0" fontId="4" fillId="0" borderId="0" xfId="0" applyFont="1" applyAlignment="1">
      <alignment horizontal="center"/>
    </xf>
    <xf numFmtId="0" fontId="40" fillId="0" borderId="0" xfId="0" applyFont="1" applyAlignment="1">
      <alignment horizontal="left" vertical="center"/>
    </xf>
    <xf numFmtId="3" fontId="40" fillId="0" borderId="0" xfId="0" applyNumberFormat="1" applyFont="1" applyAlignment="1">
      <alignment horizontal="right" vertical="center"/>
    </xf>
    <xf numFmtId="1" fontId="40" fillId="0" borderId="0" xfId="0" applyNumberFormat="1" applyFont="1" applyAlignment="1">
      <alignment horizontal="right" vertical="center"/>
    </xf>
    <xf numFmtId="3" fontId="40" fillId="0" borderId="0" xfId="0" applyNumberFormat="1" applyFont="1" applyAlignment="1">
      <alignment horizontal="left" vertical="center"/>
    </xf>
    <xf numFmtId="0" fontId="54" fillId="11" borderId="0" xfId="0" applyFont="1" applyFill="1" applyAlignment="1">
      <alignment horizontal="right" vertical="top"/>
    </xf>
    <xf numFmtId="3" fontId="61" fillId="11" borderId="0" xfId="0" applyNumberFormat="1" applyFont="1" applyFill="1" applyAlignment="1">
      <alignment horizontal="right" vertical="center"/>
    </xf>
    <xf numFmtId="167" fontId="64" fillId="0" borderId="19" xfId="39" applyNumberFormat="1" applyFont="1" applyBorder="1" applyAlignment="1">
      <alignment vertical="center"/>
    </xf>
    <xf numFmtId="0" fontId="41" fillId="24" borderId="26" xfId="0" applyFont="1" applyFill="1" applyBorder="1" applyAlignment="1">
      <alignment horizontal="center" vertical="center" wrapText="1"/>
    </xf>
    <xf numFmtId="0" fontId="56" fillId="22" borderId="26" xfId="0" applyFont="1" applyFill="1" applyBorder="1" applyAlignment="1">
      <alignment horizontal="center" vertical="center" wrapText="1"/>
    </xf>
    <xf numFmtId="0" fontId="56" fillId="22" borderId="65" xfId="0" applyFont="1" applyFill="1" applyBorder="1" applyAlignment="1">
      <alignment horizontal="center" vertical="center" wrapText="1"/>
    </xf>
    <xf numFmtId="0" fontId="94" fillId="0" borderId="0" xfId="0" applyFont="1"/>
    <xf numFmtId="0" fontId="95" fillId="28" borderId="87" xfId="0" applyFont="1" applyFill="1" applyBorder="1" applyAlignment="1">
      <alignment horizontal="center" vertical="center" wrapText="1"/>
    </xf>
    <xf numFmtId="9" fontId="96" fillId="0" borderId="72" xfId="2" applyFont="1" applyBorder="1" applyAlignment="1">
      <alignment horizontal="center" vertical="center"/>
    </xf>
    <xf numFmtId="9" fontId="97" fillId="0" borderId="40" xfId="2" applyFont="1" applyBorder="1" applyAlignment="1">
      <alignment horizontal="center" vertical="center"/>
    </xf>
    <xf numFmtId="0" fontId="75" fillId="29" borderId="0" xfId="0" applyFont="1" applyFill="1" applyAlignment="1">
      <alignment horizontal="right" vertical="top"/>
    </xf>
    <xf numFmtId="11" fontId="61" fillId="34" borderId="0" xfId="0" applyNumberFormat="1" applyFont="1" applyFill="1" applyAlignment="1">
      <alignment horizontal="left" vertical="center"/>
    </xf>
    <xf numFmtId="0" fontId="54" fillId="34" borderId="0" xfId="0" applyFont="1" applyFill="1" applyAlignment="1">
      <alignment horizontal="right" vertical="top"/>
    </xf>
    <xf numFmtId="0" fontId="54" fillId="34" borderId="0" xfId="0" applyFont="1" applyFill="1" applyAlignment="1">
      <alignment vertical="top"/>
    </xf>
    <xf numFmtId="0" fontId="61" fillId="34" borderId="0" xfId="0" applyFont="1" applyFill="1" applyAlignment="1">
      <alignment horizontal="right" vertical="top"/>
    </xf>
    <xf numFmtId="9" fontId="61" fillId="34" borderId="0" xfId="0" applyNumberFormat="1" applyFont="1" applyFill="1" applyAlignment="1">
      <alignment vertical="top"/>
    </xf>
    <xf numFmtId="0" fontId="61" fillId="34" borderId="0" xfId="0" applyFont="1" applyFill="1" applyAlignment="1">
      <alignment vertical="top"/>
    </xf>
    <xf numFmtId="3" fontId="54" fillId="11" borderId="0" xfId="0" applyNumberFormat="1" applyFont="1" applyFill="1" applyAlignment="1">
      <alignment vertical="center"/>
    </xf>
    <xf numFmtId="0" fontId="61" fillId="11" borderId="0" xfId="0" applyFont="1" applyFill="1" applyAlignment="1">
      <alignment horizontal="right" vertical="center"/>
    </xf>
    <xf numFmtId="9" fontId="61" fillId="11" borderId="0" xfId="0" applyNumberFormat="1" applyFont="1" applyFill="1" applyAlignment="1">
      <alignment horizontal="left" vertical="center"/>
    </xf>
    <xf numFmtId="0" fontId="75" fillId="29" borderId="0" xfId="0" applyFont="1" applyFill="1" applyAlignment="1">
      <alignment vertical="center"/>
    </xf>
    <xf numFmtId="9" fontId="75" fillId="29" borderId="0" xfId="0" applyNumberFormat="1" applyFont="1" applyFill="1" applyAlignment="1">
      <alignment horizontal="left" vertical="center"/>
    </xf>
    <xf numFmtId="0" fontId="0" fillId="0" borderId="0" xfId="0" applyAlignment="1">
      <alignment vertical="center"/>
    </xf>
    <xf numFmtId="3" fontId="54" fillId="11" borderId="0" xfId="0" applyNumberFormat="1" applyFont="1" applyFill="1" applyAlignment="1">
      <alignment horizontal="right" vertical="center" wrapText="1"/>
    </xf>
    <xf numFmtId="0" fontId="54" fillId="11" borderId="0" xfId="0" applyFont="1" applyFill="1" applyAlignment="1">
      <alignment vertical="center" wrapText="1"/>
    </xf>
    <xf numFmtId="3" fontId="74" fillId="29" borderId="0" xfId="0" applyNumberFormat="1" applyFont="1" applyFill="1" applyAlignment="1">
      <alignment vertical="center" wrapText="1"/>
    </xf>
    <xf numFmtId="0" fontId="74" fillId="29" borderId="0" xfId="0" applyFont="1" applyFill="1" applyAlignment="1">
      <alignment vertical="center" wrapText="1"/>
    </xf>
    <xf numFmtId="3" fontId="54" fillId="33" borderId="0" xfId="0" applyNumberFormat="1" applyFont="1" applyFill="1" applyAlignment="1">
      <alignment vertical="center"/>
    </xf>
    <xf numFmtId="0" fontId="54" fillId="33" borderId="0" xfId="0" applyFont="1" applyFill="1" applyAlignment="1">
      <alignment vertical="center"/>
    </xf>
    <xf numFmtId="0" fontId="1" fillId="33" borderId="0" xfId="0" applyFont="1" applyFill="1" applyAlignment="1">
      <alignment vertical="center"/>
    </xf>
    <xf numFmtId="0" fontId="55" fillId="11" borderId="0" xfId="0" applyFont="1" applyFill="1" applyAlignment="1">
      <alignment horizontal="right" vertical="center"/>
    </xf>
    <xf numFmtId="0" fontId="55" fillId="11" borderId="0" xfId="0" applyFont="1" applyFill="1" applyAlignment="1">
      <alignment vertical="center"/>
    </xf>
    <xf numFmtId="0" fontId="72" fillId="29" borderId="0" xfId="0" applyFont="1" applyFill="1" applyAlignment="1">
      <alignment horizontal="right" vertical="center"/>
    </xf>
    <xf numFmtId="9" fontId="72" fillId="29" borderId="0" xfId="0" applyNumberFormat="1" applyFont="1" applyFill="1" applyAlignment="1">
      <alignment horizontal="left" vertical="center"/>
    </xf>
    <xf numFmtId="0" fontId="72" fillId="29" borderId="0" xfId="0" applyFont="1" applyFill="1" applyAlignment="1">
      <alignment vertical="center"/>
    </xf>
    <xf numFmtId="0" fontId="55" fillId="33" borderId="0" xfId="0" applyFont="1" applyFill="1" applyAlignment="1">
      <alignment horizontal="right" vertical="center"/>
    </xf>
    <xf numFmtId="9" fontId="55" fillId="33" borderId="0" xfId="0" applyNumberFormat="1" applyFont="1" applyFill="1" applyAlignment="1">
      <alignment horizontal="left" vertical="center"/>
    </xf>
    <xf numFmtId="0" fontId="55" fillId="33" borderId="0" xfId="0" applyFont="1" applyFill="1" applyAlignment="1">
      <alignment vertical="center"/>
    </xf>
    <xf numFmtId="0" fontId="72" fillId="29" borderId="0" xfId="0" applyFont="1" applyFill="1" applyAlignment="1">
      <alignment horizontal="right" vertical="center" wrapText="1"/>
    </xf>
    <xf numFmtId="0" fontId="55" fillId="33" borderId="0" xfId="0" applyFont="1" applyFill="1" applyAlignment="1">
      <alignment horizontal="right" vertical="center" wrapText="1"/>
    </xf>
    <xf numFmtId="9" fontId="55" fillId="33" borderId="0" xfId="0" applyNumberFormat="1" applyFont="1" applyFill="1" applyAlignment="1">
      <alignment horizontal="left" vertical="center" wrapText="1"/>
    </xf>
    <xf numFmtId="165" fontId="55" fillId="0" borderId="41" xfId="1" applyNumberFormat="1" applyFont="1" applyBorder="1" applyAlignment="1">
      <alignment horizontal="center"/>
    </xf>
    <xf numFmtId="165" fontId="55" fillId="0" borderId="67" xfId="1" applyNumberFormat="1" applyFont="1" applyBorder="1" applyAlignment="1">
      <alignment horizontal="center"/>
    </xf>
    <xf numFmtId="0" fontId="61" fillId="11" borderId="0" xfId="0" applyFont="1" applyFill="1" applyAlignment="1">
      <alignment horizontal="right" vertical="top"/>
    </xf>
    <xf numFmtId="9" fontId="61" fillId="11" borderId="0" xfId="2" applyFont="1" applyFill="1" applyAlignment="1">
      <alignment horizontal="left" vertical="top"/>
    </xf>
    <xf numFmtId="0" fontId="77" fillId="29" borderId="0" xfId="0" applyFont="1" applyFill="1" applyAlignment="1">
      <alignment horizontal="right"/>
    </xf>
    <xf numFmtId="166" fontId="77" fillId="29" borderId="0" xfId="2" applyNumberFormat="1" applyFont="1" applyFill="1" applyAlignment="1">
      <alignment horizontal="left"/>
    </xf>
    <xf numFmtId="2" fontId="61" fillId="11" borderId="0" xfId="1" applyNumberFormat="1" applyFont="1" applyFill="1" applyAlignment="1">
      <alignment horizontal="left" vertical="top"/>
    </xf>
    <xf numFmtId="2" fontId="77" fillId="29" borderId="0" xfId="1" applyNumberFormat="1" applyFont="1" applyFill="1" applyAlignment="1">
      <alignment horizontal="left"/>
    </xf>
    <xf numFmtId="2" fontId="72" fillId="0" borderId="99" xfId="1" applyNumberFormat="1" applyFont="1" applyBorder="1" applyAlignment="1">
      <alignment horizontal="center" vertical="center"/>
    </xf>
    <xf numFmtId="3" fontId="61" fillId="33" borderId="0" xfId="0" applyNumberFormat="1" applyFont="1" applyFill="1" applyAlignment="1">
      <alignment vertical="center"/>
    </xf>
    <xf numFmtId="9" fontId="61" fillId="33" borderId="0" xfId="2" applyFont="1" applyFill="1" applyAlignment="1">
      <alignment horizontal="left" vertical="center"/>
    </xf>
    <xf numFmtId="0" fontId="41" fillId="24" borderId="118" xfId="0" applyFont="1" applyFill="1" applyBorder="1" applyAlignment="1">
      <alignment horizontal="center" vertical="center" wrapText="1"/>
    </xf>
    <xf numFmtId="0" fontId="41" fillId="24" borderId="119" xfId="0" applyFont="1" applyFill="1" applyBorder="1" applyAlignment="1">
      <alignment horizontal="center" vertical="center" wrapText="1"/>
    </xf>
    <xf numFmtId="0" fontId="41" fillId="24" borderId="120" xfId="0" applyFont="1" applyFill="1" applyBorder="1" applyAlignment="1">
      <alignment horizontal="center" vertical="center" wrapText="1"/>
    </xf>
    <xf numFmtId="0" fontId="41" fillId="24" borderId="121" xfId="0" applyFont="1" applyFill="1" applyBorder="1" applyAlignment="1">
      <alignment horizontal="center" vertical="center" wrapText="1"/>
    </xf>
    <xf numFmtId="0" fontId="41" fillId="27" borderId="118" xfId="0" applyFont="1" applyFill="1" applyBorder="1" applyAlignment="1">
      <alignment horizontal="center" vertical="center" wrapText="1"/>
    </xf>
    <xf numFmtId="0" fontId="41" fillId="27" borderId="119" xfId="0" applyFont="1" applyFill="1" applyBorder="1" applyAlignment="1">
      <alignment horizontal="center" vertical="center" wrapText="1"/>
    </xf>
    <xf numFmtId="0" fontId="41" fillId="27" borderId="120" xfId="0" applyFont="1" applyFill="1" applyBorder="1" applyAlignment="1">
      <alignment horizontal="center" vertical="center" wrapText="1"/>
    </xf>
    <xf numFmtId="0" fontId="41" fillId="27" borderId="121" xfId="0" applyFont="1" applyFill="1" applyBorder="1" applyAlignment="1">
      <alignment horizontal="center" vertical="center" wrapText="1"/>
    </xf>
    <xf numFmtId="0" fontId="12" fillId="24" borderId="65" xfId="0" applyFont="1" applyFill="1" applyBorder="1" applyAlignment="1">
      <alignment horizontal="center" vertical="center" wrapText="1"/>
    </xf>
    <xf numFmtId="4" fontId="55" fillId="0" borderId="40" xfId="0" applyNumberFormat="1" applyFont="1" applyBorder="1" applyAlignment="1">
      <alignment horizontal="center" vertical="center"/>
    </xf>
    <xf numFmtId="4" fontId="72" fillId="0" borderId="111" xfId="0" applyNumberFormat="1" applyFont="1" applyBorder="1" applyAlignment="1">
      <alignment horizontal="center" vertical="center"/>
    </xf>
    <xf numFmtId="3" fontId="0" fillId="0" borderId="0" xfId="0" applyNumberFormat="1"/>
    <xf numFmtId="9" fontId="1" fillId="0" borderId="0" xfId="0" applyNumberFormat="1" applyFont="1"/>
    <xf numFmtId="0" fontId="0" fillId="0" borderId="0" xfId="0" applyAlignment="1">
      <alignment horizontal="left"/>
    </xf>
    <xf numFmtId="3" fontId="86" fillId="0" borderId="92" xfId="40" applyNumberFormat="1" applyFont="1" applyBorder="1" applyAlignment="1">
      <alignment horizontal="center" vertical="center"/>
    </xf>
    <xf numFmtId="165" fontId="86" fillId="0" borderId="92" xfId="1" applyNumberFormat="1" applyFont="1" applyBorder="1" applyAlignment="1">
      <alignment horizontal="center" vertical="center"/>
    </xf>
    <xf numFmtId="9" fontId="61" fillId="33" borderId="0" xfId="2" applyFont="1" applyFill="1" applyAlignment="1">
      <alignment vertical="center"/>
    </xf>
    <xf numFmtId="0" fontId="18" fillId="33" borderId="0" xfId="0" applyFont="1" applyFill="1" applyAlignment="1">
      <alignment horizontal="left" vertical="center"/>
    </xf>
    <xf numFmtId="0" fontId="54" fillId="33" borderId="0" xfId="0" applyFont="1" applyFill="1" applyAlignment="1">
      <alignment vertical="center" wrapText="1"/>
    </xf>
    <xf numFmtId="0" fontId="0" fillId="33" borderId="0" xfId="0" applyFill="1"/>
    <xf numFmtId="0" fontId="55" fillId="33" borderId="0" xfId="0" applyFont="1" applyFill="1"/>
    <xf numFmtId="0" fontId="55" fillId="33" borderId="0" xfId="0" applyFont="1" applyFill="1" applyAlignment="1">
      <alignment horizontal="left" vertical="center"/>
    </xf>
    <xf numFmtId="167" fontId="54" fillId="11" borderId="0" xfId="0" applyNumberFormat="1" applyFont="1" applyFill="1" applyAlignment="1">
      <alignment horizontal="left" vertical="center"/>
    </xf>
    <xf numFmtId="0" fontId="6" fillId="0" borderId="0" xfId="0" applyFont="1" applyAlignment="1">
      <alignment horizontal="center" vertical="center" wrapText="1"/>
    </xf>
    <xf numFmtId="0" fontId="58" fillId="0" borderId="32" xfId="0" applyFont="1" applyBorder="1" applyAlignment="1">
      <alignment horizontal="left" vertical="center" wrapText="1"/>
    </xf>
    <xf numFmtId="0" fontId="58" fillId="0" borderId="33" xfId="0" applyFont="1" applyBorder="1" applyAlignment="1">
      <alignment horizontal="left" vertical="center" wrapText="1"/>
    </xf>
    <xf numFmtId="0" fontId="58" fillId="0" borderId="53" xfId="0" applyFont="1" applyBorder="1" applyAlignment="1">
      <alignment horizontal="left" vertical="center" wrapText="1"/>
    </xf>
    <xf numFmtId="0" fontId="58" fillId="0" borderId="36" xfId="0" applyFont="1" applyBorder="1" applyAlignment="1">
      <alignment horizontal="left" vertical="center" wrapText="1"/>
    </xf>
    <xf numFmtId="0" fontId="58" fillId="0" borderId="0" xfId="0" applyFont="1" applyAlignment="1">
      <alignment horizontal="left" vertical="center" wrapText="1"/>
    </xf>
    <xf numFmtId="0" fontId="58" fillId="0" borderId="54" xfId="0" applyFont="1" applyBorder="1" applyAlignment="1">
      <alignment horizontal="left" vertical="center" wrapText="1"/>
    </xf>
    <xf numFmtId="0" fontId="58" fillId="0" borderId="35" xfId="0" applyFont="1" applyBorder="1" applyAlignment="1">
      <alignment horizontal="left" vertical="center" wrapText="1"/>
    </xf>
    <xf numFmtId="0" fontId="58" fillId="0" borderId="34" xfId="0" applyFont="1" applyBorder="1" applyAlignment="1">
      <alignment horizontal="left" vertical="center" wrapText="1"/>
    </xf>
    <xf numFmtId="0" fontId="58" fillId="0" borderId="20" xfId="0" applyFont="1" applyBorder="1" applyAlignment="1">
      <alignment horizontal="left" vertical="center" wrapText="1"/>
    </xf>
    <xf numFmtId="0" fontId="7" fillId="0" borderId="0" xfId="0" applyFont="1" applyAlignment="1">
      <alignment horizontal="center" vertical="center" wrapText="1"/>
    </xf>
    <xf numFmtId="0" fontId="49" fillId="14" borderId="0" xfId="0" applyFont="1" applyFill="1" applyAlignment="1">
      <alignment horizontal="left"/>
    </xf>
    <xf numFmtId="0" fontId="44" fillId="15" borderId="0" xfId="0" applyFont="1" applyFill="1" applyAlignment="1">
      <alignment horizontal="center" vertical="center"/>
    </xf>
    <xf numFmtId="0" fontId="48" fillId="18" borderId="23" xfId="0" applyFont="1" applyFill="1" applyBorder="1" applyAlignment="1">
      <alignment horizontal="center" vertical="center"/>
    </xf>
    <xf numFmtId="0" fontId="48" fillId="18" borderId="24" xfId="0" applyFont="1" applyFill="1" applyBorder="1" applyAlignment="1">
      <alignment horizontal="center" vertical="center"/>
    </xf>
    <xf numFmtId="0" fontId="48" fillId="18" borderId="25" xfId="0" applyFont="1" applyFill="1" applyBorder="1" applyAlignment="1">
      <alignment horizontal="center" vertical="center"/>
    </xf>
    <xf numFmtId="0" fontId="45" fillId="17" borderId="0" xfId="0" applyFont="1" applyFill="1" applyAlignment="1">
      <alignment horizontal="center" vertical="center"/>
    </xf>
    <xf numFmtId="0" fontId="43" fillId="19" borderId="0" xfId="0" applyFont="1" applyFill="1" applyAlignment="1">
      <alignment horizontal="center" vertical="center"/>
    </xf>
    <xf numFmtId="0" fontId="44" fillId="16" borderId="0" xfId="0" applyFont="1" applyFill="1" applyAlignment="1">
      <alignment horizontal="center" vertical="center"/>
    </xf>
    <xf numFmtId="0" fontId="46" fillId="0" borderId="0" xfId="0" applyFont="1" applyAlignment="1">
      <alignment horizontal="left" vertical="center"/>
    </xf>
    <xf numFmtId="0" fontId="45" fillId="19" borderId="29" xfId="0" applyFont="1" applyFill="1" applyBorder="1" applyAlignment="1">
      <alignment horizontal="center"/>
    </xf>
    <xf numFmtId="0" fontId="45" fillId="19" borderId="30" xfId="0" applyFont="1" applyFill="1" applyBorder="1" applyAlignment="1">
      <alignment horizontal="center"/>
    </xf>
    <xf numFmtId="0" fontId="45" fillId="19" borderId="31" xfId="0" applyFont="1" applyFill="1" applyBorder="1" applyAlignment="1">
      <alignment horizontal="center"/>
    </xf>
    <xf numFmtId="0" fontId="51" fillId="19" borderId="11" xfId="0" applyFont="1" applyFill="1" applyBorder="1" applyAlignment="1">
      <alignment horizontal="center" vertical="center" wrapText="1"/>
    </xf>
    <xf numFmtId="0" fontId="51" fillId="19" borderId="12"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19" borderId="14" xfId="0" applyFont="1" applyFill="1" applyBorder="1" applyAlignment="1">
      <alignment horizontal="center" vertical="center" wrapText="1"/>
    </xf>
    <xf numFmtId="0" fontId="51" fillId="19" borderId="0" xfId="0" applyFont="1" applyFill="1" applyAlignment="1">
      <alignment horizontal="center" vertical="center" wrapText="1"/>
    </xf>
    <xf numFmtId="0" fontId="51" fillId="19" borderId="15" xfId="0" applyFont="1" applyFill="1" applyBorder="1" applyAlignment="1">
      <alignment horizontal="center" vertical="center" wrapText="1"/>
    </xf>
    <xf numFmtId="0" fontId="51" fillId="19" borderId="16" xfId="0" applyFont="1" applyFill="1" applyBorder="1" applyAlignment="1">
      <alignment horizontal="center" vertical="center" wrapText="1"/>
    </xf>
    <xf numFmtId="0" fontId="51" fillId="19" borderId="17" xfId="0" applyFont="1" applyFill="1" applyBorder="1" applyAlignment="1">
      <alignment horizontal="center" vertical="center" wrapText="1"/>
    </xf>
    <xf numFmtId="0" fontId="51" fillId="19" borderId="18" xfId="0" applyFont="1" applyFill="1" applyBorder="1" applyAlignment="1">
      <alignment horizontal="center" vertical="center" wrapText="1"/>
    </xf>
    <xf numFmtId="0" fontId="79" fillId="0" borderId="12" xfId="0" applyFont="1" applyBorder="1" applyAlignment="1">
      <alignment horizontal="right"/>
    </xf>
    <xf numFmtId="0" fontId="37" fillId="0" borderId="32" xfId="0" applyFont="1" applyBorder="1" applyAlignment="1">
      <alignment horizontal="left" vertical="top" wrapText="1"/>
    </xf>
    <xf numFmtId="0" fontId="37" fillId="0" borderId="33" xfId="0" applyFont="1" applyBorder="1" applyAlignment="1">
      <alignment horizontal="left" vertical="top" wrapText="1"/>
    </xf>
    <xf numFmtId="0" fontId="37" fillId="0" borderId="53" xfId="0" applyFont="1" applyBorder="1" applyAlignment="1">
      <alignment horizontal="left" vertical="top" wrapText="1"/>
    </xf>
    <xf numFmtId="0" fontId="37" fillId="0" borderId="36" xfId="0" applyFont="1" applyBorder="1" applyAlignment="1">
      <alignment horizontal="left" vertical="top" wrapText="1"/>
    </xf>
    <xf numFmtId="0" fontId="37" fillId="0" borderId="0" xfId="0" applyFont="1" applyAlignment="1">
      <alignment horizontal="left" vertical="top" wrapText="1"/>
    </xf>
    <xf numFmtId="0" fontId="37" fillId="0" borderId="54" xfId="0" applyFont="1" applyBorder="1" applyAlignment="1">
      <alignment horizontal="left" vertical="top" wrapText="1"/>
    </xf>
    <xf numFmtId="0" fontId="37" fillId="0" borderId="35" xfId="0" applyFont="1" applyBorder="1" applyAlignment="1">
      <alignment horizontal="left" vertical="top" wrapText="1"/>
    </xf>
    <xf numFmtId="0" fontId="37" fillId="0" borderId="34" xfId="0" applyFont="1" applyBorder="1" applyAlignment="1">
      <alignment horizontal="left" vertical="top" wrapText="1"/>
    </xf>
    <xf numFmtId="0" fontId="37" fillId="0" borderId="20" xfId="0" applyFont="1" applyBorder="1" applyAlignment="1">
      <alignment horizontal="left" vertical="top" wrapText="1"/>
    </xf>
    <xf numFmtId="0" fontId="56" fillId="22" borderId="8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8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10" fillId="2" borderId="91" xfId="0" applyFont="1" applyFill="1" applyBorder="1" applyAlignment="1">
      <alignment horizontal="center" vertical="center" wrapText="1"/>
    </xf>
    <xf numFmtId="0" fontId="51" fillId="15" borderId="0" xfId="0" applyFont="1" applyFill="1" applyAlignment="1">
      <alignment horizontal="center" vertical="center" wrapText="1"/>
    </xf>
    <xf numFmtId="0" fontId="79" fillId="0" borderId="0" xfId="0" applyFont="1" applyAlignment="1">
      <alignment horizontal="right"/>
    </xf>
    <xf numFmtId="0" fontId="10" fillId="2" borderId="3" xfId="0" applyFont="1" applyFill="1" applyBorder="1" applyAlignment="1">
      <alignment horizontal="center" vertical="center" wrapText="1"/>
    </xf>
    <xf numFmtId="0" fontId="8" fillId="0" borderId="0" xfId="0" applyFont="1" applyAlignment="1">
      <alignment horizontal="right" wrapText="1"/>
    </xf>
    <xf numFmtId="0" fontId="45" fillId="15" borderId="87" xfId="0" applyFont="1" applyFill="1" applyBorder="1" applyAlignment="1">
      <alignment horizontal="left" vertical="center"/>
    </xf>
    <xf numFmtId="0" fontId="56" fillId="22" borderId="87" xfId="0" applyFont="1" applyFill="1" applyBorder="1" applyAlignment="1">
      <alignment horizontal="center" vertical="center"/>
    </xf>
    <xf numFmtId="0" fontId="57" fillId="0" borderId="0" xfId="0" applyFont="1" applyAlignment="1">
      <alignment horizontal="center" vertical="center" wrapText="1"/>
    </xf>
    <xf numFmtId="0" fontId="57" fillId="14" borderId="60" xfId="0" applyFont="1" applyFill="1" applyBorder="1" applyAlignment="1">
      <alignment horizontal="left" vertical="center" wrapText="1"/>
    </xf>
    <xf numFmtId="0" fontId="57" fillId="14" borderId="57" xfId="0" applyFont="1" applyFill="1" applyBorder="1" applyAlignment="1">
      <alignment horizontal="left" vertical="center" wrapText="1"/>
    </xf>
    <xf numFmtId="0" fontId="57" fillId="14" borderId="58" xfId="0" applyFont="1" applyFill="1" applyBorder="1" applyAlignment="1">
      <alignment horizontal="left" vertical="center" wrapText="1"/>
    </xf>
    <xf numFmtId="0" fontId="57" fillId="14" borderId="61" xfId="0" applyFont="1" applyFill="1" applyBorder="1" applyAlignment="1">
      <alignment horizontal="left" vertical="center" wrapText="1"/>
    </xf>
    <xf numFmtId="0" fontId="57" fillId="14" borderId="0" xfId="0" applyFont="1" applyFill="1" applyAlignment="1">
      <alignment horizontal="left" vertical="center" wrapText="1"/>
    </xf>
    <xf numFmtId="0" fontId="57" fillId="14" borderId="55" xfId="0" applyFont="1" applyFill="1" applyBorder="1" applyAlignment="1">
      <alignment horizontal="left" vertical="center" wrapText="1"/>
    </xf>
    <xf numFmtId="0" fontId="57" fillId="14" borderId="62" xfId="0" applyFont="1" applyFill="1" applyBorder="1" applyAlignment="1">
      <alignment horizontal="left" vertical="center" wrapText="1"/>
    </xf>
    <xf numFmtId="0" fontId="57" fillId="14" borderId="56" xfId="0" applyFont="1" applyFill="1" applyBorder="1" applyAlignment="1">
      <alignment horizontal="left" vertical="center" wrapText="1"/>
    </xf>
    <xf numFmtId="0" fontId="57" fillId="14" borderId="59" xfId="0" applyFont="1" applyFill="1" applyBorder="1" applyAlignment="1">
      <alignment horizontal="left" vertical="center" wrapText="1"/>
    </xf>
    <xf numFmtId="0" fontId="45" fillId="15" borderId="0" xfId="0" applyFont="1" applyFill="1" applyAlignment="1">
      <alignment horizontal="left" vertical="center"/>
    </xf>
    <xf numFmtId="0" fontId="56" fillId="28" borderId="87" xfId="0" applyFont="1" applyFill="1" applyBorder="1" applyAlignment="1">
      <alignment horizontal="center" vertical="center" wrapText="1"/>
    </xf>
    <xf numFmtId="0" fontId="8" fillId="0" borderId="0" xfId="0" applyFont="1" applyAlignment="1">
      <alignment horizontal="center" wrapText="1"/>
    </xf>
    <xf numFmtId="0" fontId="56" fillId="28" borderId="87" xfId="0" applyFont="1" applyFill="1" applyBorder="1" applyAlignment="1">
      <alignment horizontal="center" vertical="center"/>
    </xf>
    <xf numFmtId="0" fontId="65" fillId="0" borderId="0" xfId="0" applyFont="1" applyAlignment="1">
      <alignment horizontal="center"/>
    </xf>
    <xf numFmtId="0" fontId="85" fillId="15" borderId="0" xfId="0" applyFont="1" applyFill="1" applyAlignment="1">
      <alignment horizontal="center" vertical="center" wrapText="1"/>
    </xf>
    <xf numFmtId="0" fontId="92" fillId="21" borderId="87" xfId="0" applyFont="1" applyFill="1" applyBorder="1" applyAlignment="1">
      <alignment horizontal="center"/>
    </xf>
    <xf numFmtId="0" fontId="92" fillId="21" borderId="87" xfId="0" applyFont="1" applyFill="1" applyBorder="1" applyAlignment="1">
      <alignment horizontal="center" vertical="center"/>
    </xf>
    <xf numFmtId="0" fontId="59" fillId="15" borderId="0" xfId="0" applyFont="1" applyFill="1" applyAlignment="1">
      <alignment horizontal="center" vertical="center" wrapText="1"/>
    </xf>
    <xf numFmtId="0" fontId="35" fillId="0" borderId="0" xfId="0" applyFont="1" applyAlignment="1">
      <alignment horizontal="right"/>
    </xf>
    <xf numFmtId="0" fontId="41" fillId="24" borderId="87" xfId="0" applyFont="1" applyFill="1" applyBorder="1" applyAlignment="1">
      <alignment horizontal="center" vertical="center" wrapText="1"/>
    </xf>
    <xf numFmtId="0" fontId="41" fillId="27" borderId="87" xfId="0" applyFont="1" applyFill="1" applyBorder="1" applyAlignment="1">
      <alignment horizontal="center" vertical="center" wrapText="1"/>
    </xf>
    <xf numFmtId="0" fontId="45" fillId="21" borderId="0" xfId="0" applyFont="1" applyFill="1" applyAlignment="1">
      <alignment horizontal="left" vertical="center"/>
    </xf>
    <xf numFmtId="0" fontId="45" fillId="21" borderId="41" xfId="0" applyFont="1" applyFill="1" applyBorder="1" applyAlignment="1">
      <alignment horizontal="left" vertical="center"/>
    </xf>
    <xf numFmtId="0" fontId="51" fillId="16" borderId="0" xfId="0" applyFont="1" applyFill="1" applyAlignment="1">
      <alignment horizontal="center" vertical="center" wrapText="1"/>
    </xf>
    <xf numFmtId="0" fontId="51" fillId="17" borderId="14" xfId="0" applyFont="1" applyFill="1" applyBorder="1" applyAlignment="1">
      <alignment horizontal="center" vertical="center" wrapText="1"/>
    </xf>
    <xf numFmtId="0" fontId="51" fillId="17" borderId="0" xfId="0" applyFont="1" applyFill="1" applyAlignment="1">
      <alignment horizontal="center" vertical="center" wrapText="1"/>
    </xf>
    <xf numFmtId="0" fontId="45" fillId="17" borderId="0" xfId="0" applyFont="1" applyFill="1" applyAlignment="1">
      <alignment horizontal="left"/>
    </xf>
    <xf numFmtId="0" fontId="89" fillId="0" borderId="0" xfId="0" applyFont="1" applyAlignment="1">
      <alignment horizontal="left" vertical="center" wrapText="1"/>
    </xf>
    <xf numFmtId="0" fontId="35" fillId="0" borderId="0" xfId="0" applyFont="1" applyAlignment="1">
      <alignment horizontal="left"/>
    </xf>
    <xf numFmtId="0" fontId="1"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53" xfId="0" applyFont="1" applyBorder="1" applyAlignment="1">
      <alignment horizontal="left" vertical="center" wrapText="1"/>
    </xf>
    <xf numFmtId="0" fontId="8" fillId="0" borderId="36" xfId="0" applyFont="1" applyBorder="1" applyAlignment="1">
      <alignment horizontal="left" vertical="center" wrapText="1"/>
    </xf>
    <xf numFmtId="0" fontId="8" fillId="0" borderId="0" xfId="0" applyFont="1" applyAlignment="1">
      <alignment horizontal="left" vertical="center" wrapText="1"/>
    </xf>
    <xf numFmtId="0" fontId="8" fillId="0" borderId="54" xfId="0" applyFont="1" applyBorder="1" applyAlignment="1">
      <alignment horizontal="left" vertical="center" wrapText="1"/>
    </xf>
    <xf numFmtId="0" fontId="8" fillId="0" borderId="35" xfId="0" applyFont="1" applyBorder="1" applyAlignment="1">
      <alignment horizontal="left" vertical="center" wrapText="1"/>
    </xf>
    <xf numFmtId="0" fontId="8" fillId="0" borderId="34" xfId="0" applyFont="1" applyBorder="1" applyAlignment="1">
      <alignment horizontal="left" vertical="center" wrapText="1"/>
    </xf>
    <xf numFmtId="0" fontId="8" fillId="0" borderId="20" xfId="0" applyFont="1" applyBorder="1" applyAlignment="1">
      <alignment horizontal="left" vertical="center" wrapText="1"/>
    </xf>
    <xf numFmtId="0" fontId="84" fillId="0" borderId="0" xfId="0" applyFont="1" applyAlignment="1">
      <alignment horizontal="left" wrapText="1"/>
    </xf>
    <xf numFmtId="0" fontId="54" fillId="0" borderId="0" xfId="0" applyFont="1" applyAlignment="1">
      <alignment horizontal="center" vertical="center"/>
    </xf>
    <xf numFmtId="0" fontId="69" fillId="11" borderId="0" xfId="0" applyFont="1" applyFill="1" applyAlignment="1">
      <alignment horizontal="center" vertical="center"/>
    </xf>
    <xf numFmtId="0" fontId="12" fillId="24" borderId="87" xfId="0" applyFont="1" applyFill="1" applyBorder="1" applyAlignment="1">
      <alignment horizontal="center" vertical="center" wrapText="1"/>
    </xf>
    <xf numFmtId="0" fontId="41" fillId="24" borderId="26" xfId="0" applyFont="1" applyFill="1" applyBorder="1" applyAlignment="1">
      <alignment horizontal="center" vertical="center" wrapText="1"/>
    </xf>
    <xf numFmtId="0" fontId="41" fillId="24" borderId="107" xfId="0" applyFont="1" applyFill="1" applyBorder="1" applyAlignment="1">
      <alignment horizontal="center" vertical="center" wrapText="1"/>
    </xf>
    <xf numFmtId="0" fontId="41" fillId="27" borderId="26" xfId="0" applyFont="1" applyFill="1" applyBorder="1" applyAlignment="1">
      <alignment horizontal="center" vertical="center" wrapText="1"/>
    </xf>
    <xf numFmtId="0" fontId="41" fillId="27" borderId="107" xfId="0" applyFont="1" applyFill="1" applyBorder="1" applyAlignment="1">
      <alignment horizontal="center" vertical="center" wrapText="1"/>
    </xf>
    <xf numFmtId="0" fontId="41" fillId="27" borderId="106" xfId="0" applyFont="1" applyFill="1" applyBorder="1" applyAlignment="1">
      <alignment horizontal="center" vertical="center" wrapText="1"/>
    </xf>
    <xf numFmtId="0" fontId="60" fillId="11" borderId="0" xfId="0" applyFont="1" applyFill="1" applyAlignment="1">
      <alignment horizontal="left" vertical="center"/>
    </xf>
    <xf numFmtId="0" fontId="55" fillId="25" borderId="87" xfId="0" applyFont="1" applyFill="1" applyBorder="1" applyAlignment="1">
      <alignment horizontal="center" vertical="center" wrapText="1"/>
    </xf>
    <xf numFmtId="9" fontId="41" fillId="24" borderId="26" xfId="2" applyFont="1" applyFill="1" applyBorder="1" applyAlignment="1">
      <alignment horizontal="center" vertical="center" wrapText="1"/>
    </xf>
    <xf numFmtId="9" fontId="41" fillId="24" borderId="106" xfId="2" applyFont="1" applyFill="1" applyBorder="1" applyAlignment="1">
      <alignment horizontal="center" vertical="center" wrapText="1"/>
    </xf>
    <xf numFmtId="9" fontId="41" fillId="24" borderId="107" xfId="2" applyFont="1" applyFill="1" applyBorder="1" applyAlignment="1">
      <alignment horizontal="center" vertical="center" wrapText="1"/>
    </xf>
    <xf numFmtId="0" fontId="51" fillId="17" borderId="11" xfId="0" applyFont="1" applyFill="1" applyBorder="1" applyAlignment="1">
      <alignment horizontal="center" vertical="center" wrapText="1"/>
    </xf>
    <xf numFmtId="0" fontId="51" fillId="17" borderId="12" xfId="0" applyFont="1" applyFill="1" applyBorder="1" applyAlignment="1">
      <alignment horizontal="center" vertical="center" wrapText="1"/>
    </xf>
    <xf numFmtId="0" fontId="51" fillId="17" borderId="16" xfId="0" applyFont="1" applyFill="1" applyBorder="1" applyAlignment="1">
      <alignment horizontal="center" vertical="center" wrapText="1"/>
    </xf>
    <xf numFmtId="0" fontId="51" fillId="17" borderId="17" xfId="0" applyFont="1" applyFill="1" applyBorder="1" applyAlignment="1">
      <alignment horizontal="center" vertical="center" wrapText="1"/>
    </xf>
    <xf numFmtId="0" fontId="60" fillId="32" borderId="0" xfId="0" applyFont="1" applyFill="1" applyAlignment="1">
      <alignment horizontal="left" vertical="center"/>
    </xf>
    <xf numFmtId="9" fontId="41" fillId="24" borderId="108" xfId="2" applyFont="1" applyFill="1" applyBorder="1" applyAlignment="1">
      <alignment horizontal="center" vertical="center" wrapText="1"/>
    </xf>
    <xf numFmtId="9" fontId="41" fillId="24" borderId="22" xfId="2" applyFont="1" applyFill="1" applyBorder="1" applyAlignment="1">
      <alignment horizontal="center" vertical="center" wrapText="1"/>
    </xf>
    <xf numFmtId="0" fontId="41" fillId="27" borderId="108" xfId="0" applyFont="1" applyFill="1" applyBorder="1" applyAlignment="1">
      <alignment horizontal="center" vertical="center" wrapText="1"/>
    </xf>
    <xf numFmtId="0" fontId="41" fillId="27" borderId="22" xfId="0" applyFont="1" applyFill="1" applyBorder="1" applyAlignment="1">
      <alignment horizontal="center" vertical="center" wrapText="1"/>
    </xf>
    <xf numFmtId="0" fontId="41" fillId="24" borderId="117" xfId="0" applyFont="1" applyFill="1" applyBorder="1" applyAlignment="1">
      <alignment horizontal="center" vertical="center" wrapText="1"/>
    </xf>
    <xf numFmtId="0" fontId="41" fillId="27" borderId="117" xfId="0" applyFont="1" applyFill="1" applyBorder="1" applyAlignment="1">
      <alignment horizontal="center" vertical="center" wrapText="1"/>
    </xf>
    <xf numFmtId="0" fontId="1"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5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0" xfId="0" applyFont="1" applyBorder="1" applyAlignment="1">
      <alignment horizontal="center" vertical="center" wrapText="1"/>
    </xf>
    <xf numFmtId="0" fontId="41" fillId="27" borderId="65" xfId="0" applyFont="1" applyFill="1" applyBorder="1" applyAlignment="1">
      <alignment horizontal="center" vertical="center" wrapText="1"/>
    </xf>
    <xf numFmtId="0" fontId="41" fillId="27" borderId="113" xfId="0" applyFont="1" applyFill="1" applyBorder="1" applyAlignment="1">
      <alignment horizontal="center" vertical="center" wrapText="1"/>
    </xf>
    <xf numFmtId="0" fontId="51" fillId="17" borderId="13" xfId="0" applyFont="1" applyFill="1" applyBorder="1" applyAlignment="1">
      <alignment horizontal="center" vertical="center" wrapText="1"/>
    </xf>
    <xf numFmtId="0" fontId="51" fillId="17" borderId="15" xfId="0" applyFont="1" applyFill="1" applyBorder="1" applyAlignment="1">
      <alignment horizontal="center" vertical="center" wrapText="1"/>
    </xf>
    <xf numFmtId="0" fontId="51" fillId="17" borderId="18" xfId="0" applyFont="1" applyFill="1" applyBorder="1" applyAlignment="1">
      <alignment horizontal="center" vertical="center" wrapText="1"/>
    </xf>
    <xf numFmtId="0" fontId="1" fillId="0" borderId="47" xfId="0" applyFont="1" applyBorder="1" applyAlignment="1">
      <alignment horizontal="left" vertical="center" wrapText="1"/>
    </xf>
    <xf numFmtId="0" fontId="8" fillId="0" borderId="42" xfId="0" applyFont="1" applyBorder="1" applyAlignment="1">
      <alignment horizontal="left" vertical="center" wrapText="1"/>
    </xf>
    <xf numFmtId="0" fontId="8" fillId="0" borderId="44" xfId="0" applyFont="1" applyBorder="1" applyAlignment="1">
      <alignment horizontal="left" vertical="center" wrapText="1"/>
    </xf>
    <xf numFmtId="0" fontId="8" fillId="0" borderId="52" xfId="0" applyFont="1" applyBorder="1" applyAlignment="1">
      <alignment horizontal="left" vertical="center" wrapText="1"/>
    </xf>
    <xf numFmtId="0" fontId="8" fillId="0" borderId="41" xfId="0" applyFont="1" applyBorder="1" applyAlignment="1">
      <alignment horizontal="left" vertical="center" wrapText="1"/>
    </xf>
    <xf numFmtId="0" fontId="8" fillId="0" borderId="51" xfId="0" applyFont="1" applyBorder="1" applyAlignment="1">
      <alignment horizontal="left" vertical="center" wrapText="1"/>
    </xf>
    <xf numFmtId="0" fontId="8" fillId="0" borderId="43" xfId="0" applyFont="1" applyBorder="1" applyAlignment="1">
      <alignment horizontal="left" vertical="center" wrapText="1"/>
    </xf>
    <xf numFmtId="0" fontId="8" fillId="0" borderId="48" xfId="0" applyFont="1" applyBorder="1" applyAlignment="1">
      <alignment horizontal="left" vertical="center" wrapText="1"/>
    </xf>
    <xf numFmtId="0" fontId="45" fillId="21" borderId="0" xfId="0" applyFont="1" applyFill="1" applyAlignment="1">
      <alignment horizontal="center" vertical="center"/>
    </xf>
    <xf numFmtId="0" fontId="45" fillId="18" borderId="0" xfId="0" applyFont="1" applyFill="1" applyAlignment="1">
      <alignment horizontal="left" vertical="center"/>
    </xf>
    <xf numFmtId="0" fontId="45" fillId="17" borderId="0" xfId="0" applyFont="1" applyFill="1" applyAlignment="1">
      <alignment horizontal="center"/>
    </xf>
    <xf numFmtId="0" fontId="45" fillId="18" borderId="0" xfId="0" applyFont="1" applyFill="1" applyAlignment="1">
      <alignment horizontal="center" vertical="center"/>
    </xf>
  </cellXfs>
  <cellStyles count="41">
    <cellStyle name="Accent" xfId="22" xr:uid="{00000000-0005-0000-0000-000000000000}"/>
    <cellStyle name="Accent 1" xfId="23" xr:uid="{00000000-0005-0000-0000-000001000000}"/>
    <cellStyle name="Accent 2" xfId="24" xr:uid="{00000000-0005-0000-0000-000002000000}"/>
    <cellStyle name="Accent 3" xfId="25" xr:uid="{00000000-0005-0000-0000-000003000000}"/>
    <cellStyle name="Bad" xfId="26" xr:uid="{00000000-0005-0000-0000-000004000000}"/>
    <cellStyle name="Error" xfId="27" xr:uid="{00000000-0005-0000-0000-000005000000}"/>
    <cellStyle name="Footnote" xfId="28" xr:uid="{00000000-0005-0000-0000-000006000000}"/>
    <cellStyle name="Good" xfId="29" xr:uid="{00000000-0005-0000-0000-000007000000}"/>
    <cellStyle name="Heading (user)" xfId="30" xr:uid="{00000000-0005-0000-0000-000008000000}"/>
    <cellStyle name="Heading 1" xfId="31" xr:uid="{00000000-0005-0000-0000-000009000000}"/>
    <cellStyle name="Heading 2" xfId="32" xr:uid="{00000000-0005-0000-0000-00000A000000}"/>
    <cellStyle name="Lien hypertexte" xfId="3" builtinId="8"/>
    <cellStyle name="Lien hypertexte 2" xfId="20" xr:uid="{00000000-0005-0000-0000-00000C000000}"/>
    <cellStyle name="Milliers" xfId="1" builtinId="3"/>
    <cellStyle name="Milliers 2" xfId="10" xr:uid="{00000000-0005-0000-0000-00000E000000}"/>
    <cellStyle name="Milliers 2 2" xfId="15" xr:uid="{00000000-0005-0000-0000-00000F000000}"/>
    <cellStyle name="Milliers 3" xfId="14" xr:uid="{00000000-0005-0000-0000-000010000000}"/>
    <cellStyle name="Milliers 3 2" xfId="18" xr:uid="{00000000-0005-0000-0000-000011000000}"/>
    <cellStyle name="Milliers 4" xfId="6" xr:uid="{00000000-0005-0000-0000-000012000000}"/>
    <cellStyle name="Monétaire" xfId="39" builtinId="4"/>
    <cellStyle name="Neutral" xfId="33" xr:uid="{00000000-0005-0000-0000-000014000000}"/>
    <cellStyle name="Normal" xfId="0" builtinId="0"/>
    <cellStyle name="Normal 2" xfId="4" xr:uid="{00000000-0005-0000-0000-000016000000}"/>
    <cellStyle name="Normal 2 2" xfId="11" xr:uid="{00000000-0005-0000-0000-000017000000}"/>
    <cellStyle name="Normal 2 3" xfId="13" xr:uid="{00000000-0005-0000-0000-000018000000}"/>
    <cellStyle name="Normal 2 4" xfId="8" xr:uid="{00000000-0005-0000-0000-000019000000}"/>
    <cellStyle name="Normal 3" xfId="5" xr:uid="{00000000-0005-0000-0000-00001A000000}"/>
    <cellStyle name="Normal 3 2" xfId="12" xr:uid="{00000000-0005-0000-0000-00001B000000}"/>
    <cellStyle name="Normal 3 3" xfId="7" xr:uid="{00000000-0005-0000-0000-00001C000000}"/>
    <cellStyle name="Normal 3 4" xfId="38" xr:uid="{00000000-0005-0000-0000-00001D000000}"/>
    <cellStyle name="Normal 4" xfId="16" xr:uid="{00000000-0005-0000-0000-00001E000000}"/>
    <cellStyle name="Normal 5" xfId="17" xr:uid="{00000000-0005-0000-0000-00001F000000}"/>
    <cellStyle name="Normal 5 2" xfId="9" xr:uid="{00000000-0005-0000-0000-000020000000}"/>
    <cellStyle name="Normal 6" xfId="19" xr:uid="{00000000-0005-0000-0000-000021000000}"/>
    <cellStyle name="Normal 7" xfId="21" xr:uid="{00000000-0005-0000-0000-000022000000}"/>
    <cellStyle name="Normal_Feuil1" xfId="40" xr:uid="{00000000-0005-0000-0000-000023000000}"/>
    <cellStyle name="Note" xfId="34" xr:uid="{00000000-0005-0000-0000-000024000000}"/>
    <cellStyle name="Pourcentage" xfId="2" builtinId="5"/>
    <cellStyle name="Status" xfId="35" xr:uid="{00000000-0005-0000-0000-000026000000}"/>
    <cellStyle name="Text" xfId="36" xr:uid="{00000000-0005-0000-0000-000027000000}"/>
    <cellStyle name="Warning" xfId="37" xr:uid="{00000000-0005-0000-0000-000028000000}"/>
  </cellStyles>
  <dxfs count="0"/>
  <tableStyles count="0" defaultTableStyle="TableStyleMedium2" defaultPivotStyle="PivotStyleLight16"/>
  <colors>
    <mruColors>
      <color rgb="FFE7E6E6"/>
      <color rgb="FF6EC3BD"/>
      <color rgb="FF6B6D70"/>
      <color rgb="FF007188"/>
      <color rgb="FF3D958F"/>
      <color rgb="FFF8F8F8"/>
      <color rgb="FFC2CC66"/>
      <color rgb="FF9DD7D3"/>
      <color rgb="FFEBFBFB"/>
      <color rgb="FFD9F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rtl="0">
              <a:defRPr lang="en-US" sz="1100" b="0" i="0" u="none" strike="noStrike" kern="1200" spc="0" baseline="0">
                <a:solidFill>
                  <a:srgbClr val="6B6D70"/>
                </a:solidFill>
                <a:latin typeface="Myriad Pro" panose="020B0503030403020204" pitchFamily="34" charset="0"/>
                <a:ea typeface="+mn-ea"/>
                <a:cs typeface="+mn-cs"/>
              </a:defRPr>
            </a:pPr>
            <a:r>
              <a:rPr lang="en-US" sz="1100" b="1" i="0" u="none" strike="noStrike" kern="1200" spc="0" baseline="0">
                <a:solidFill>
                  <a:srgbClr val="6B6D70"/>
                </a:solidFill>
                <a:latin typeface="Myriad Pro" panose="020B0503030403020204" pitchFamily="34" charset="0"/>
                <a:ea typeface="+mn-ea"/>
                <a:cs typeface="+mn-cs"/>
              </a:rPr>
              <a:t>CAMPINGS</a:t>
            </a:r>
          </a:p>
          <a:p>
            <a:pPr algn="ctr" rtl="0">
              <a:defRPr lang="en-US" sz="1100" b="0" i="0" u="none" strike="noStrike" kern="1200" spc="0" baseline="0">
                <a:solidFill>
                  <a:srgbClr val="6B6D70"/>
                </a:solidFill>
                <a:latin typeface="Myriad Pro" panose="020B0503030403020204" pitchFamily="34" charset="0"/>
                <a:ea typeface="+mn-ea"/>
                <a:cs typeface="+mn-cs"/>
              </a:defRPr>
            </a:pPr>
            <a:r>
              <a:rPr lang="en-US" sz="1100" b="0" i="0" u="none" strike="noStrike" kern="1200" spc="0" baseline="0">
                <a:solidFill>
                  <a:srgbClr val="6B6D70"/>
                </a:solidFill>
                <a:latin typeface="Myriad Pro" panose="020B0503030403020204" pitchFamily="34" charset="0"/>
                <a:ea typeface="+mn-ea"/>
                <a:cs typeface="+mn-cs"/>
              </a:rPr>
              <a:t>Part du nombre de lits par classement </a:t>
            </a:r>
          </a:p>
        </c:rich>
      </c:tx>
      <c:layout>
        <c:manualLayout>
          <c:xMode val="edge"/>
          <c:yMode val="edge"/>
          <c:x val="0.24211136363636365"/>
          <c:y val="0"/>
        </c:manualLayout>
      </c:layout>
      <c:overlay val="0"/>
      <c:spPr>
        <a:noFill/>
        <a:ln>
          <a:noFill/>
        </a:ln>
        <a:effectLst/>
      </c:spPr>
    </c:title>
    <c:autoTitleDeleted val="0"/>
    <c:plotArea>
      <c:layout>
        <c:manualLayout>
          <c:layoutTarget val="inner"/>
          <c:xMode val="edge"/>
          <c:yMode val="edge"/>
          <c:x val="0.26401653640320194"/>
          <c:y val="0.1875051035287256"/>
          <c:w val="0.52201790300417916"/>
          <c:h val="0.78786016331291908"/>
        </c:manualLayout>
      </c:layout>
      <c:pieChart>
        <c:varyColors val="1"/>
        <c:ser>
          <c:idx val="1"/>
          <c:order val="1"/>
          <c:tx>
            <c:strRef>
              <c:f>'Synthèse offre d''hébergements'!$D$64:$D$65</c:f>
              <c:strCache>
                <c:ptCount val="2"/>
                <c:pt idx="1">
                  <c:v>Campings</c:v>
                </c:pt>
              </c:strCache>
            </c:strRef>
          </c:tx>
          <c:spPr>
            <a:solidFill>
              <a:srgbClr val="6B6D70"/>
            </a:solidFill>
          </c:spPr>
          <c:dPt>
            <c:idx val="0"/>
            <c:bubble3D val="0"/>
            <c:spPr>
              <a:solidFill>
                <a:schemeClr val="accent1">
                  <a:lumMod val="20000"/>
                  <a:lumOff val="80000"/>
                </a:schemeClr>
              </a:solidFill>
              <a:ln>
                <a:noFill/>
              </a:ln>
              <a:effectLst/>
            </c:spPr>
            <c:extLst>
              <c:ext xmlns:c16="http://schemas.microsoft.com/office/drawing/2014/chart" uri="{C3380CC4-5D6E-409C-BE32-E72D297353CC}">
                <c16:uniqueId val="{00000001-025D-4284-847C-A928C3B292EE}"/>
              </c:ext>
            </c:extLst>
          </c:dPt>
          <c:dPt>
            <c:idx val="1"/>
            <c:bubble3D val="0"/>
            <c:spPr>
              <a:solidFill>
                <a:srgbClr val="6B6D70"/>
              </a:solidFill>
              <a:ln>
                <a:noFill/>
              </a:ln>
              <a:effectLst/>
            </c:spPr>
            <c:extLst>
              <c:ext xmlns:c16="http://schemas.microsoft.com/office/drawing/2014/chart" uri="{C3380CC4-5D6E-409C-BE32-E72D297353CC}">
                <c16:uniqueId val="{00000003-025D-4284-847C-A928C3B292EE}"/>
              </c:ext>
            </c:extLst>
          </c:dPt>
          <c:dPt>
            <c:idx val="2"/>
            <c:bubble3D val="0"/>
            <c:spPr>
              <a:solidFill>
                <a:srgbClr val="6B6D70">
                  <a:alpha val="50980"/>
                </a:srgbClr>
              </a:solidFill>
              <a:ln>
                <a:noFill/>
              </a:ln>
              <a:effectLst/>
            </c:spPr>
            <c:extLst>
              <c:ext xmlns:c16="http://schemas.microsoft.com/office/drawing/2014/chart" uri="{C3380CC4-5D6E-409C-BE32-E72D297353CC}">
                <c16:uniqueId val="{00000005-025D-4284-847C-A928C3B292EE}"/>
              </c:ext>
            </c:extLst>
          </c:dPt>
          <c:dPt>
            <c:idx val="3"/>
            <c:bubble3D val="0"/>
            <c:spPr>
              <a:solidFill>
                <a:srgbClr val="6B6D70">
                  <a:alpha val="69804"/>
                </a:srgbClr>
              </a:solidFill>
              <a:ln>
                <a:noFill/>
              </a:ln>
              <a:effectLst/>
            </c:spPr>
            <c:extLst>
              <c:ext xmlns:c16="http://schemas.microsoft.com/office/drawing/2014/chart" uri="{C3380CC4-5D6E-409C-BE32-E72D297353CC}">
                <c16:uniqueId val="{00000007-025D-4284-847C-A928C3B292EE}"/>
              </c:ext>
            </c:extLst>
          </c:dPt>
          <c:dPt>
            <c:idx val="4"/>
            <c:bubble3D val="0"/>
            <c:spPr>
              <a:solidFill>
                <a:srgbClr val="6B6D70">
                  <a:alpha val="89804"/>
                </a:srgbClr>
              </a:solidFill>
              <a:ln>
                <a:noFill/>
              </a:ln>
              <a:effectLst/>
            </c:spPr>
            <c:extLst>
              <c:ext xmlns:c16="http://schemas.microsoft.com/office/drawing/2014/chart" uri="{C3380CC4-5D6E-409C-BE32-E72D297353CC}">
                <c16:uniqueId val="{00000009-025D-4284-847C-A928C3B292EE}"/>
              </c:ext>
            </c:extLst>
          </c:dPt>
          <c:dPt>
            <c:idx val="5"/>
            <c:bubble3D val="0"/>
            <c:spPr>
              <a:solidFill>
                <a:srgbClr val="6B6D70"/>
              </a:solidFill>
              <a:ln>
                <a:noFill/>
              </a:ln>
              <a:effectLst/>
            </c:spPr>
            <c:extLst>
              <c:ext xmlns:c16="http://schemas.microsoft.com/office/drawing/2014/chart" uri="{C3380CC4-5D6E-409C-BE32-E72D297353CC}">
                <c16:uniqueId val="{0000000B-025D-4284-847C-A928C3B292EE}"/>
              </c:ext>
            </c:extLst>
          </c:dPt>
          <c:dLbls>
            <c:dLbl>
              <c:idx val="1"/>
              <c:delete val="1"/>
              <c:extLst>
                <c:ext xmlns:c15="http://schemas.microsoft.com/office/drawing/2012/chart" uri="{CE6537A1-D6FC-4f65-9D91-7224C49458BB}"/>
                <c:ext xmlns:c16="http://schemas.microsoft.com/office/drawing/2014/chart" uri="{C3380CC4-5D6E-409C-BE32-E72D297353CC}">
                  <c16:uniqueId val="{00000003-025D-4284-847C-A928C3B292EE}"/>
                </c:ext>
              </c:extLst>
            </c:dLbl>
            <c:dLbl>
              <c:idx val="2"/>
              <c:layout>
                <c:manualLayout>
                  <c:x val="-0.12743863636363637"/>
                  <c:y val="-0.1014771828344409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25D-4284-847C-A928C3B292EE}"/>
                </c:ext>
              </c:extLst>
            </c:dLbl>
            <c:dLbl>
              <c:idx val="4"/>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25D-4284-847C-A928C3B292EE}"/>
                </c:ext>
              </c:extLst>
            </c:dLbl>
            <c:dLbl>
              <c:idx val="5"/>
              <c:delete val="1"/>
              <c:extLst>
                <c:ext xmlns:c15="http://schemas.microsoft.com/office/drawing/2012/chart" uri="{CE6537A1-D6FC-4f65-9D91-7224C49458BB}"/>
                <c:ext xmlns:c16="http://schemas.microsoft.com/office/drawing/2014/chart" uri="{C3380CC4-5D6E-409C-BE32-E72D297353CC}">
                  <c16:uniqueId val="{0000000B-025D-4284-847C-A928C3B292E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dLblPos val="in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('Synthèse offre d''hébergements'!$B$66,'Synthèse offre d''hébergements'!$B$68,'Synthèse offre d''hébergements'!$B$70,'Synthèse offre d''hébergements'!$B$72,'Synthèse offre d''hébergements'!$B$74,'Synthèse offre d''hébergements'!$B$76)</c:f>
              <c:strCache>
                <c:ptCount val="6"/>
                <c:pt idx="0">
                  <c:v>Non classé*</c:v>
                </c:pt>
                <c:pt idx="1">
                  <c:v>1 étoile</c:v>
                </c:pt>
                <c:pt idx="2">
                  <c:v>2 étoiles</c:v>
                </c:pt>
                <c:pt idx="3">
                  <c:v>3 étoiles</c:v>
                </c:pt>
                <c:pt idx="4">
                  <c:v>4 étoiles</c:v>
                </c:pt>
                <c:pt idx="5">
                  <c:v>5 étoiles</c:v>
                </c:pt>
              </c:strCache>
              <c:extLst/>
            </c:strRef>
          </c:cat>
          <c:val>
            <c:numRef>
              <c:f>('Synthèse offre d''hébergements'!$D$66,'Synthèse offre d''hébergements'!$D$68,'Synthèse offre d''hébergements'!$D$70,'Synthèse offre d''hébergements'!$D$72,'Synthèse offre d''hébergements'!$D$74,'Synthèse offre d''hébergements'!$D$76)</c:f>
              <c:numCache>
                <c:formatCode>#,##0</c:formatCode>
                <c:ptCount val="6"/>
                <c:pt idx="0">
                  <c:v>1587</c:v>
                </c:pt>
                <c:pt idx="2">
                  <c:v>552</c:v>
                </c:pt>
                <c:pt idx="3">
                  <c:v>2124</c:v>
                </c:pt>
                <c:pt idx="4">
                  <c:v>1371</c:v>
                </c:pt>
              </c:numCache>
              <c:extLst/>
            </c:numRef>
          </c:val>
          <c:extLst>
            <c:ext xmlns:c16="http://schemas.microsoft.com/office/drawing/2014/chart" uri="{C3380CC4-5D6E-409C-BE32-E72D297353CC}">
              <c16:uniqueId val="{0000000C-025D-4284-847C-A928C3B292EE}"/>
            </c:ext>
          </c:extLst>
        </c:ser>
        <c:dLbls>
          <c:showLegendKey val="0"/>
          <c:showVal val="0"/>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v>#REF!</c:v>
                </c:tx>
                <c:dPt>
                  <c:idx val="0"/>
                  <c:bubble3D val="0"/>
                  <c:spPr>
                    <a:solidFill>
                      <a:schemeClr val="accent4">
                        <a:tint val="50000"/>
                      </a:schemeClr>
                    </a:solidFill>
                    <a:ln>
                      <a:noFill/>
                    </a:ln>
                    <a:effectLst/>
                  </c:spPr>
                  <c:extLst>
                    <c:ext xmlns:c16="http://schemas.microsoft.com/office/drawing/2014/chart" uri="{C3380CC4-5D6E-409C-BE32-E72D297353CC}">
                      <c16:uniqueId val="{0000000E-025D-4284-847C-A928C3B292EE}"/>
                    </c:ext>
                  </c:extLst>
                </c:dPt>
                <c:dPt>
                  <c:idx val="1"/>
                  <c:bubble3D val="0"/>
                  <c:spPr>
                    <a:solidFill>
                      <a:schemeClr val="accent4">
                        <a:tint val="70000"/>
                      </a:schemeClr>
                    </a:solidFill>
                    <a:ln>
                      <a:noFill/>
                    </a:ln>
                    <a:effectLst/>
                  </c:spPr>
                  <c:extLst>
                    <c:ext xmlns:c16="http://schemas.microsoft.com/office/drawing/2014/chart" uri="{C3380CC4-5D6E-409C-BE32-E72D297353CC}">
                      <c16:uniqueId val="{00000010-025D-4284-847C-A928C3B292EE}"/>
                    </c:ext>
                  </c:extLst>
                </c:dPt>
                <c:dPt>
                  <c:idx val="2"/>
                  <c:bubble3D val="0"/>
                  <c:spPr>
                    <a:solidFill>
                      <a:schemeClr val="accent4">
                        <a:tint val="90000"/>
                      </a:schemeClr>
                    </a:solidFill>
                    <a:ln>
                      <a:noFill/>
                    </a:ln>
                    <a:effectLst/>
                  </c:spPr>
                  <c:extLst>
                    <c:ext xmlns:c16="http://schemas.microsoft.com/office/drawing/2014/chart" uri="{C3380CC4-5D6E-409C-BE32-E72D297353CC}">
                      <c16:uniqueId val="{00000012-025D-4284-847C-A928C3B292EE}"/>
                    </c:ext>
                  </c:extLst>
                </c:dPt>
                <c:dPt>
                  <c:idx val="3"/>
                  <c:bubble3D val="0"/>
                  <c:spPr>
                    <a:solidFill>
                      <a:schemeClr val="accent4">
                        <a:shade val="90000"/>
                      </a:schemeClr>
                    </a:solidFill>
                    <a:ln>
                      <a:noFill/>
                    </a:ln>
                    <a:effectLst/>
                  </c:spPr>
                  <c:extLst>
                    <c:ext xmlns:c16="http://schemas.microsoft.com/office/drawing/2014/chart" uri="{C3380CC4-5D6E-409C-BE32-E72D297353CC}">
                      <c16:uniqueId val="{00000014-025D-4284-847C-A928C3B292EE}"/>
                    </c:ext>
                  </c:extLst>
                </c:dPt>
                <c:dPt>
                  <c:idx val="4"/>
                  <c:bubble3D val="0"/>
                  <c:spPr>
                    <a:solidFill>
                      <a:schemeClr val="accent4">
                        <a:shade val="70000"/>
                      </a:schemeClr>
                    </a:solidFill>
                    <a:ln>
                      <a:noFill/>
                    </a:ln>
                    <a:effectLst/>
                  </c:spPr>
                  <c:extLst>
                    <c:ext xmlns:c16="http://schemas.microsoft.com/office/drawing/2014/chart" uri="{C3380CC4-5D6E-409C-BE32-E72D297353CC}">
                      <c16:uniqueId val="{00000016-025D-4284-847C-A928C3B292EE}"/>
                    </c:ext>
                  </c:extLst>
                </c:dPt>
                <c:dPt>
                  <c:idx val="5"/>
                  <c:bubble3D val="0"/>
                  <c:spPr>
                    <a:solidFill>
                      <a:schemeClr val="accent4">
                        <a:shade val="50000"/>
                      </a:schemeClr>
                    </a:solidFill>
                    <a:ln>
                      <a:noFill/>
                    </a:ln>
                    <a:effectLst/>
                  </c:spPr>
                  <c:extLst>
                    <c:ext xmlns:c16="http://schemas.microsoft.com/office/drawing/2014/chart" uri="{C3380CC4-5D6E-409C-BE32-E72D297353CC}">
                      <c16:uniqueId val="{00000018-025D-4284-847C-A928C3B292EE}"/>
                    </c:ext>
                  </c:extLst>
                </c:dPt>
                <c:cat>
                  <c:strRef>
                    <c:extLst>
                      <c:ext uri="{02D57815-91ED-43cb-92C2-25804820EDAC}">
                        <c15:formulaRef>
                          <c15:sqref>('Synthèse offre d''hébergements'!$B$66,'Synthèse offre d''hébergements'!$B$68,'Synthèse offre d''hébergements'!$B$70,'Synthèse offre d''hébergements'!$B$72,'Synthèse offre d''hébergements'!$B$74,'Synthèse offre d''hébergements'!$B$76)</c15:sqref>
                        </c15:formulaRef>
                      </c:ext>
                    </c:extLst>
                    <c:strCache>
                      <c:ptCount val="6"/>
                      <c:pt idx="0">
                        <c:v>Non classé*</c:v>
                      </c:pt>
                      <c:pt idx="1">
                        <c:v>1 étoile</c:v>
                      </c:pt>
                      <c:pt idx="2">
                        <c:v>2 étoiles</c:v>
                      </c:pt>
                      <c:pt idx="3">
                        <c:v>3 étoiles</c:v>
                      </c:pt>
                      <c:pt idx="4">
                        <c:v>4 étoiles</c:v>
                      </c:pt>
                      <c:pt idx="5">
                        <c:v>5 étoiles</c:v>
                      </c:pt>
                    </c:strCache>
                  </c:strRef>
                </c:cat>
                <c:val>
                  <c:numRef>
                    <c:extLst>
                      <c:ext uri="{02D57815-91ED-43cb-92C2-25804820EDAC}">
                        <c15:formulaRef>
                          <c15:sqref>{}</c15:sqref>
                        </c15:formulaRef>
                      </c:ext>
                    </c:extLst>
                  </c:numRef>
                </c:val>
                <c:extLst>
                  <c:ext xmlns:c16="http://schemas.microsoft.com/office/drawing/2014/chart" uri="{C3380CC4-5D6E-409C-BE32-E72D297353CC}">
                    <c16:uniqueId val="{00000019-025D-4284-847C-A928C3B292EE}"/>
                  </c:ext>
                </c:extLst>
              </c15:ser>
            </c15:filteredPieSeries>
          </c:ext>
        </c:extLst>
      </c:pie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rtl="0">
              <a:defRPr lang="en-US" sz="1100" b="0" i="0" u="none" strike="noStrike" kern="1200" spc="0" baseline="0">
                <a:solidFill>
                  <a:srgbClr val="6B6D70"/>
                </a:solidFill>
                <a:latin typeface="Myriad Pro" panose="020B0503030403020204" pitchFamily="34" charset="0"/>
                <a:ea typeface="+mn-ea"/>
                <a:cs typeface="+mn-cs"/>
              </a:defRPr>
            </a:pPr>
            <a:r>
              <a:rPr lang="en-US" sz="1100" b="1" i="0" u="none" strike="noStrike" kern="1200" spc="0" baseline="0">
                <a:solidFill>
                  <a:srgbClr val="6B6D70"/>
                </a:solidFill>
                <a:latin typeface="Myriad Pro" panose="020B0503030403020204" pitchFamily="34" charset="0"/>
                <a:ea typeface="+mn-ea"/>
                <a:cs typeface="+mn-cs"/>
              </a:rPr>
              <a:t>HÔTELS</a:t>
            </a:r>
          </a:p>
          <a:p>
            <a:pPr algn="ctr" rtl="0">
              <a:defRPr lang="en-US" sz="1100">
                <a:solidFill>
                  <a:srgbClr val="6B6D70"/>
                </a:solidFill>
                <a:latin typeface="Myriad Pro" panose="020B0503030403020204" pitchFamily="34" charset="0"/>
              </a:defRPr>
            </a:pPr>
            <a:r>
              <a:rPr lang="en-US" sz="1100" b="0" i="0" u="none" strike="noStrike" kern="1200" spc="0" baseline="0">
                <a:solidFill>
                  <a:srgbClr val="6B6D70"/>
                </a:solidFill>
                <a:latin typeface="Myriad Pro" panose="020B0503030403020204" pitchFamily="34" charset="0"/>
                <a:ea typeface="+mn-ea"/>
                <a:cs typeface="+mn-cs"/>
              </a:rPr>
              <a:t>Part du nombre de lits par classement</a:t>
            </a:r>
          </a:p>
        </c:rich>
      </c:tx>
      <c:layout>
        <c:manualLayout>
          <c:xMode val="edge"/>
          <c:yMode val="edge"/>
          <c:x val="0.17854393939393942"/>
          <c:y val="2.3213529789582192E-3"/>
        </c:manualLayout>
      </c:layout>
      <c:overlay val="0"/>
      <c:spPr>
        <a:noFill/>
        <a:ln>
          <a:noFill/>
        </a:ln>
        <a:effectLst/>
      </c:spPr>
      <c:txPr>
        <a:bodyPr rot="0" spcFirstLastPara="1" vertOverflow="ellipsis" vert="horz" wrap="square" anchor="ctr" anchorCtr="1"/>
        <a:lstStyle/>
        <a:p>
          <a:pPr algn="ctr" rtl="0">
            <a:defRPr lang="en-US" sz="1100" b="0" i="0" u="none" strike="noStrike" kern="1200" spc="0" baseline="0">
              <a:solidFill>
                <a:srgbClr val="6B6D70"/>
              </a:solidFill>
              <a:latin typeface="Myriad Pro" panose="020B0503030403020204" pitchFamily="34" charset="0"/>
              <a:ea typeface="+mn-ea"/>
              <a:cs typeface="+mn-cs"/>
            </a:defRPr>
          </a:pPr>
          <a:endParaRPr lang="fr-FR"/>
        </a:p>
      </c:txPr>
    </c:title>
    <c:autoTitleDeleted val="0"/>
    <c:plotArea>
      <c:layout>
        <c:manualLayout>
          <c:layoutTarget val="inner"/>
          <c:xMode val="edge"/>
          <c:yMode val="edge"/>
          <c:x val="0.26401653640320194"/>
          <c:y val="0.25806071428571431"/>
          <c:w val="0.45646666666666674"/>
          <c:h val="0.717304761904762"/>
        </c:manualLayout>
      </c:layout>
      <c:pieChart>
        <c:varyColors val="1"/>
        <c:ser>
          <c:idx val="2"/>
          <c:order val="2"/>
          <c:tx>
            <c:strRef>
              <c:f>'Synthèse offre d''hébergements'!$E$64:$E$65</c:f>
              <c:strCache>
                <c:ptCount val="2"/>
                <c:pt idx="1">
                  <c:v>Hôtels</c:v>
                </c:pt>
              </c:strCache>
            </c:strRef>
          </c:tx>
          <c:spPr>
            <a:solidFill>
              <a:srgbClr val="6B6D70"/>
            </a:solidFill>
          </c:spPr>
          <c:dPt>
            <c:idx val="0"/>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1-E563-43D0-B004-F11497E5ECF8}"/>
              </c:ext>
            </c:extLst>
          </c:dPt>
          <c:dPt>
            <c:idx val="1"/>
            <c:bubble3D val="0"/>
            <c:spPr>
              <a:solidFill>
                <a:srgbClr val="6B6D70">
                  <a:alpha val="20000"/>
                </a:srgbClr>
              </a:solidFill>
              <a:ln w="19050">
                <a:solidFill>
                  <a:schemeClr val="lt1"/>
                </a:solidFill>
              </a:ln>
              <a:effectLst/>
            </c:spPr>
            <c:extLst>
              <c:ext xmlns:c16="http://schemas.microsoft.com/office/drawing/2014/chart" uri="{C3380CC4-5D6E-409C-BE32-E72D297353CC}">
                <c16:uniqueId val="{00000003-E563-43D0-B004-F11497E5ECF8}"/>
              </c:ext>
            </c:extLst>
          </c:dPt>
          <c:dPt>
            <c:idx val="2"/>
            <c:bubble3D val="0"/>
            <c:spPr>
              <a:solidFill>
                <a:srgbClr val="6B6D70">
                  <a:alpha val="45098"/>
                </a:srgbClr>
              </a:solidFill>
              <a:ln w="19050">
                <a:solidFill>
                  <a:schemeClr val="lt1"/>
                </a:solidFill>
              </a:ln>
              <a:effectLst/>
            </c:spPr>
            <c:extLst>
              <c:ext xmlns:c16="http://schemas.microsoft.com/office/drawing/2014/chart" uri="{C3380CC4-5D6E-409C-BE32-E72D297353CC}">
                <c16:uniqueId val="{00000005-E563-43D0-B004-F11497E5ECF8}"/>
              </c:ext>
            </c:extLst>
          </c:dPt>
          <c:dPt>
            <c:idx val="3"/>
            <c:bubble3D val="0"/>
            <c:spPr>
              <a:solidFill>
                <a:srgbClr val="6B6D70">
                  <a:alpha val="69804"/>
                </a:srgbClr>
              </a:solidFill>
              <a:ln w="19050">
                <a:solidFill>
                  <a:schemeClr val="lt1"/>
                </a:solidFill>
              </a:ln>
              <a:effectLst/>
            </c:spPr>
            <c:extLst>
              <c:ext xmlns:c16="http://schemas.microsoft.com/office/drawing/2014/chart" uri="{C3380CC4-5D6E-409C-BE32-E72D297353CC}">
                <c16:uniqueId val="{00000007-E563-43D0-B004-F11497E5ECF8}"/>
              </c:ext>
            </c:extLst>
          </c:dPt>
          <c:dPt>
            <c:idx val="4"/>
            <c:bubble3D val="0"/>
            <c:spPr>
              <a:solidFill>
                <a:srgbClr val="6B6D70">
                  <a:alpha val="83922"/>
                </a:srgbClr>
              </a:solidFill>
              <a:ln w="19050">
                <a:solidFill>
                  <a:schemeClr val="lt1"/>
                </a:solidFill>
              </a:ln>
              <a:effectLst/>
            </c:spPr>
            <c:extLst>
              <c:ext xmlns:c16="http://schemas.microsoft.com/office/drawing/2014/chart" uri="{C3380CC4-5D6E-409C-BE32-E72D297353CC}">
                <c16:uniqueId val="{00000009-E563-43D0-B004-F11497E5ECF8}"/>
              </c:ext>
            </c:extLst>
          </c:dPt>
          <c:dPt>
            <c:idx val="5"/>
            <c:bubble3D val="0"/>
            <c:spPr>
              <a:solidFill>
                <a:srgbClr val="6B6D70"/>
              </a:solidFill>
              <a:ln w="19050">
                <a:solidFill>
                  <a:schemeClr val="lt1"/>
                </a:solidFill>
              </a:ln>
              <a:effectLst/>
            </c:spPr>
            <c:extLst>
              <c:ext xmlns:c16="http://schemas.microsoft.com/office/drawing/2014/chart" uri="{C3380CC4-5D6E-409C-BE32-E72D297353CC}">
                <c16:uniqueId val="{0000000B-E563-43D0-B004-F11497E5ECF8}"/>
              </c:ext>
            </c:extLst>
          </c:dPt>
          <c:dLbls>
            <c:dLbl>
              <c:idx val="1"/>
              <c:layout>
                <c:manualLayout>
                  <c:x val="-0.10302222222222222"/>
                  <c:y val="2.316296566528806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563-43D0-B004-F11497E5ECF8}"/>
                </c:ext>
              </c:extLst>
            </c:dLbl>
            <c:dLbl>
              <c:idx val="4"/>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563-43D0-B004-F11497E5ECF8}"/>
                </c:ext>
              </c:extLst>
            </c:dLbl>
            <c:dLbl>
              <c:idx val="5"/>
              <c:layout>
                <c:manualLayout>
                  <c:x val="-1.2828282828282828E-2"/>
                  <c:y val="0.11207705303925908"/>
                </c:manualLayout>
              </c:layout>
              <c:showLegendKey val="0"/>
              <c:showVal val="0"/>
              <c:showCatName val="1"/>
              <c:showSerName val="0"/>
              <c:showPercent val="1"/>
              <c:showBubbleSize val="0"/>
              <c:extLst>
                <c:ext xmlns:c15="http://schemas.microsoft.com/office/drawing/2012/chart" uri="{CE6537A1-D6FC-4f65-9D91-7224C49458BB}">
                  <c15:layout>
                    <c:manualLayout>
                      <c:w val="0.20445075757575756"/>
                      <c:h val="0.20697860134617577"/>
                    </c:manualLayout>
                  </c15:layout>
                </c:ext>
                <c:ext xmlns:c16="http://schemas.microsoft.com/office/drawing/2014/chart" uri="{C3380CC4-5D6E-409C-BE32-E72D297353CC}">
                  <c16:uniqueId val="{0000000B-E563-43D0-B004-F11497E5ECF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('Synthèse offre d''hébergements'!$B$66,'Synthèse offre d''hébergements'!$B$68,'Synthèse offre d''hébergements'!$B$70,'Synthèse offre d''hébergements'!$B$72,'Synthèse offre d''hébergements'!$B$74,'Synthèse offre d''hébergements'!$B$76)</c:f>
              <c:strCache>
                <c:ptCount val="6"/>
                <c:pt idx="0">
                  <c:v>Non classé*</c:v>
                </c:pt>
                <c:pt idx="1">
                  <c:v>1 étoile</c:v>
                </c:pt>
                <c:pt idx="2">
                  <c:v>2 étoiles</c:v>
                </c:pt>
                <c:pt idx="3">
                  <c:v>3 étoiles</c:v>
                </c:pt>
                <c:pt idx="4">
                  <c:v>4 étoiles</c:v>
                </c:pt>
                <c:pt idx="5">
                  <c:v>5 étoiles</c:v>
                </c:pt>
              </c:strCache>
              <c:extLst/>
            </c:strRef>
          </c:cat>
          <c:val>
            <c:numRef>
              <c:f>('Synthèse offre d''hébergements'!$E$66,'Synthèse offre d''hébergements'!$E$68,'Synthèse offre d''hébergements'!$E$70,'Synthèse offre d''hébergements'!$E$72,'Synthèse offre d''hébergements'!$E$74,'Synthèse offre d''hébergements'!$E$76)</c:f>
              <c:numCache>
                <c:formatCode>#,##0</c:formatCode>
                <c:ptCount val="6"/>
                <c:pt idx="0">
                  <c:v>446</c:v>
                </c:pt>
                <c:pt idx="1">
                  <c:v>372</c:v>
                </c:pt>
                <c:pt idx="2">
                  <c:v>1297</c:v>
                </c:pt>
                <c:pt idx="3">
                  <c:v>1494</c:v>
                </c:pt>
                <c:pt idx="4">
                  <c:v>298</c:v>
                </c:pt>
                <c:pt idx="5">
                  <c:v>261</c:v>
                </c:pt>
              </c:numCache>
              <c:extLst/>
            </c:numRef>
          </c:val>
          <c:extLst>
            <c:ext xmlns:c16="http://schemas.microsoft.com/office/drawing/2014/chart" uri="{C3380CC4-5D6E-409C-BE32-E72D297353CC}">
              <c16:uniqueId val="{0000000C-E563-43D0-B004-F11497E5ECF8}"/>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v>#REF!</c:v>
                </c:tx>
                <c:dPt>
                  <c:idx val="0"/>
                  <c:bubble3D val="0"/>
                  <c:spPr>
                    <a:solidFill>
                      <a:schemeClr val="accent4">
                        <a:tint val="50000"/>
                      </a:schemeClr>
                    </a:solidFill>
                    <a:ln w="19050">
                      <a:solidFill>
                        <a:schemeClr val="lt1"/>
                      </a:solidFill>
                    </a:ln>
                    <a:effectLst/>
                  </c:spPr>
                  <c:extLst>
                    <c:ext xmlns:c16="http://schemas.microsoft.com/office/drawing/2014/chart" uri="{C3380CC4-5D6E-409C-BE32-E72D297353CC}">
                      <c16:uniqueId val="{0000000E-E563-43D0-B004-F11497E5ECF8}"/>
                    </c:ext>
                  </c:extLst>
                </c:dPt>
                <c:dPt>
                  <c:idx val="1"/>
                  <c:bubble3D val="0"/>
                  <c:spPr>
                    <a:solidFill>
                      <a:schemeClr val="accent4">
                        <a:tint val="70000"/>
                      </a:schemeClr>
                    </a:solidFill>
                    <a:ln w="19050">
                      <a:solidFill>
                        <a:schemeClr val="lt1"/>
                      </a:solidFill>
                    </a:ln>
                    <a:effectLst/>
                  </c:spPr>
                  <c:extLst>
                    <c:ext xmlns:c16="http://schemas.microsoft.com/office/drawing/2014/chart" uri="{C3380CC4-5D6E-409C-BE32-E72D297353CC}">
                      <c16:uniqueId val="{00000010-E563-43D0-B004-F11497E5ECF8}"/>
                    </c:ext>
                  </c:extLst>
                </c:dPt>
                <c:dPt>
                  <c:idx val="2"/>
                  <c:bubble3D val="0"/>
                  <c:spPr>
                    <a:solidFill>
                      <a:schemeClr val="accent4">
                        <a:tint val="90000"/>
                      </a:schemeClr>
                    </a:solidFill>
                    <a:ln w="19050">
                      <a:solidFill>
                        <a:schemeClr val="lt1"/>
                      </a:solidFill>
                    </a:ln>
                    <a:effectLst/>
                  </c:spPr>
                  <c:extLst>
                    <c:ext xmlns:c16="http://schemas.microsoft.com/office/drawing/2014/chart" uri="{C3380CC4-5D6E-409C-BE32-E72D297353CC}">
                      <c16:uniqueId val="{00000012-E563-43D0-B004-F11497E5ECF8}"/>
                    </c:ext>
                  </c:extLst>
                </c:dPt>
                <c:dPt>
                  <c:idx val="3"/>
                  <c:bubble3D val="0"/>
                  <c:spPr>
                    <a:solidFill>
                      <a:schemeClr val="accent4">
                        <a:shade val="90000"/>
                      </a:schemeClr>
                    </a:solidFill>
                    <a:ln w="19050">
                      <a:solidFill>
                        <a:schemeClr val="lt1"/>
                      </a:solidFill>
                    </a:ln>
                    <a:effectLst/>
                  </c:spPr>
                  <c:extLst>
                    <c:ext xmlns:c16="http://schemas.microsoft.com/office/drawing/2014/chart" uri="{C3380CC4-5D6E-409C-BE32-E72D297353CC}">
                      <c16:uniqueId val="{00000014-E563-43D0-B004-F11497E5ECF8}"/>
                    </c:ext>
                  </c:extLst>
                </c:dPt>
                <c:dPt>
                  <c:idx val="4"/>
                  <c:bubble3D val="0"/>
                  <c:spPr>
                    <a:solidFill>
                      <a:schemeClr val="accent4">
                        <a:shade val="70000"/>
                      </a:schemeClr>
                    </a:solidFill>
                    <a:ln w="19050">
                      <a:solidFill>
                        <a:schemeClr val="lt1"/>
                      </a:solidFill>
                    </a:ln>
                    <a:effectLst/>
                  </c:spPr>
                  <c:extLst>
                    <c:ext xmlns:c16="http://schemas.microsoft.com/office/drawing/2014/chart" uri="{C3380CC4-5D6E-409C-BE32-E72D297353CC}">
                      <c16:uniqueId val="{00000016-E563-43D0-B004-F11497E5ECF8}"/>
                    </c:ext>
                  </c:extLst>
                </c:dPt>
                <c:dPt>
                  <c:idx val="5"/>
                  <c:bubble3D val="0"/>
                  <c:spPr>
                    <a:solidFill>
                      <a:schemeClr val="accent4">
                        <a:shade val="50000"/>
                      </a:schemeClr>
                    </a:solidFill>
                    <a:ln w="19050">
                      <a:solidFill>
                        <a:schemeClr val="lt1"/>
                      </a:solidFill>
                    </a:ln>
                    <a:effectLst/>
                  </c:spPr>
                  <c:extLst>
                    <c:ext xmlns:c16="http://schemas.microsoft.com/office/drawing/2014/chart" uri="{C3380CC4-5D6E-409C-BE32-E72D297353CC}">
                      <c16:uniqueId val="{00000018-E563-43D0-B004-F11497E5ECF8}"/>
                    </c:ext>
                  </c:extLst>
                </c:dPt>
                <c:cat>
                  <c:strRef>
                    <c:extLst>
                      <c:ext uri="{02D57815-91ED-43cb-92C2-25804820EDAC}">
                        <c15:formulaRef>
                          <c15:sqref>('Synthèse offre d''hébergements'!$B$66,'Synthèse offre d''hébergements'!$B$68,'Synthèse offre d''hébergements'!$B$70,'Synthèse offre d''hébergements'!$B$72,'Synthèse offre d''hébergements'!$B$74,'Synthèse offre d''hébergements'!$B$76)</c15:sqref>
                        </c15:formulaRef>
                      </c:ext>
                    </c:extLst>
                    <c:strCache>
                      <c:ptCount val="6"/>
                      <c:pt idx="0">
                        <c:v>Non classé*</c:v>
                      </c:pt>
                      <c:pt idx="1">
                        <c:v>1 étoile</c:v>
                      </c:pt>
                      <c:pt idx="2">
                        <c:v>2 étoiles</c:v>
                      </c:pt>
                      <c:pt idx="3">
                        <c:v>3 étoiles</c:v>
                      </c:pt>
                      <c:pt idx="4">
                        <c:v>4 étoiles</c:v>
                      </c:pt>
                      <c:pt idx="5">
                        <c:v>5 étoiles</c:v>
                      </c:pt>
                    </c:strCache>
                  </c:strRef>
                </c:cat>
                <c:val>
                  <c:numRef>
                    <c:extLst>
                      <c:ext uri="{02D57815-91ED-43cb-92C2-25804820EDAC}">
                        <c15:formulaRef>
                          <c15:sqref>{}</c15:sqref>
                        </c15:formulaRef>
                      </c:ext>
                    </c:extLst>
                  </c:numRef>
                </c:val>
                <c:extLst>
                  <c:ext xmlns:c16="http://schemas.microsoft.com/office/drawing/2014/chart" uri="{C3380CC4-5D6E-409C-BE32-E72D297353CC}">
                    <c16:uniqueId val="{00000019-E563-43D0-B004-F11497E5ECF8}"/>
                  </c:ext>
                </c:extLst>
              </c15:ser>
            </c15:filteredPieSeries>
            <c15:filteredPieSeries>
              <c15:ser>
                <c:idx val="1"/>
                <c:order val="1"/>
                <c:tx>
                  <c:v>HPA</c:v>
                </c:tx>
                <c:dPt>
                  <c:idx val="0"/>
                  <c:bubble3D val="0"/>
                  <c:spPr>
                    <a:solidFill>
                      <a:schemeClr val="accent4">
                        <a:tint val="50000"/>
                      </a:schemeClr>
                    </a:solidFill>
                    <a:ln w="19050">
                      <a:solidFill>
                        <a:schemeClr val="lt1"/>
                      </a:solidFill>
                    </a:ln>
                    <a:effectLst/>
                  </c:spPr>
                  <c:extLst xmlns:c15="http://schemas.microsoft.com/office/drawing/2012/chart">
                    <c:ext xmlns:c16="http://schemas.microsoft.com/office/drawing/2014/chart" uri="{C3380CC4-5D6E-409C-BE32-E72D297353CC}">
                      <c16:uniqueId val="{0000001B-E563-43D0-B004-F11497E5ECF8}"/>
                    </c:ext>
                  </c:extLst>
                </c:dPt>
                <c:dPt>
                  <c:idx val="1"/>
                  <c:bubble3D val="0"/>
                  <c:spPr>
                    <a:solidFill>
                      <a:schemeClr val="accent4">
                        <a:tint val="70000"/>
                      </a:schemeClr>
                    </a:solidFill>
                    <a:ln w="19050">
                      <a:solidFill>
                        <a:schemeClr val="lt1"/>
                      </a:solidFill>
                    </a:ln>
                    <a:effectLst/>
                  </c:spPr>
                  <c:extLst xmlns:c15="http://schemas.microsoft.com/office/drawing/2012/chart">
                    <c:ext xmlns:c16="http://schemas.microsoft.com/office/drawing/2014/chart" uri="{C3380CC4-5D6E-409C-BE32-E72D297353CC}">
                      <c16:uniqueId val="{0000001D-E563-43D0-B004-F11497E5ECF8}"/>
                    </c:ext>
                  </c:extLst>
                </c:dPt>
                <c:dPt>
                  <c:idx val="2"/>
                  <c:bubble3D val="0"/>
                  <c:spPr>
                    <a:solidFill>
                      <a:schemeClr val="accent4">
                        <a:tint val="90000"/>
                      </a:schemeClr>
                    </a:solidFill>
                    <a:ln w="19050">
                      <a:solidFill>
                        <a:schemeClr val="lt1"/>
                      </a:solidFill>
                    </a:ln>
                    <a:effectLst/>
                  </c:spPr>
                  <c:extLst xmlns:c15="http://schemas.microsoft.com/office/drawing/2012/chart">
                    <c:ext xmlns:c16="http://schemas.microsoft.com/office/drawing/2014/chart" uri="{C3380CC4-5D6E-409C-BE32-E72D297353CC}">
                      <c16:uniqueId val="{0000001F-E563-43D0-B004-F11497E5ECF8}"/>
                    </c:ext>
                  </c:extLst>
                </c:dPt>
                <c:dPt>
                  <c:idx val="3"/>
                  <c:bubble3D val="0"/>
                  <c:spPr>
                    <a:solidFill>
                      <a:schemeClr val="accent4">
                        <a:shade val="90000"/>
                      </a:schemeClr>
                    </a:solidFill>
                    <a:ln w="19050">
                      <a:solidFill>
                        <a:schemeClr val="lt1"/>
                      </a:solidFill>
                    </a:ln>
                    <a:effectLst/>
                  </c:spPr>
                  <c:extLst xmlns:c15="http://schemas.microsoft.com/office/drawing/2012/chart">
                    <c:ext xmlns:c16="http://schemas.microsoft.com/office/drawing/2014/chart" uri="{C3380CC4-5D6E-409C-BE32-E72D297353CC}">
                      <c16:uniqueId val="{00000021-E563-43D0-B004-F11497E5ECF8}"/>
                    </c:ext>
                  </c:extLst>
                </c:dPt>
                <c:dPt>
                  <c:idx val="4"/>
                  <c:bubble3D val="0"/>
                  <c:spPr>
                    <a:solidFill>
                      <a:schemeClr val="accent4">
                        <a:shade val="70000"/>
                      </a:schemeClr>
                    </a:solidFill>
                    <a:ln w="19050">
                      <a:solidFill>
                        <a:schemeClr val="lt1"/>
                      </a:solidFill>
                    </a:ln>
                    <a:effectLst/>
                  </c:spPr>
                  <c:extLst xmlns:c15="http://schemas.microsoft.com/office/drawing/2012/chart">
                    <c:ext xmlns:c16="http://schemas.microsoft.com/office/drawing/2014/chart" uri="{C3380CC4-5D6E-409C-BE32-E72D297353CC}">
                      <c16:uniqueId val="{00000023-E563-43D0-B004-F11497E5ECF8}"/>
                    </c:ext>
                  </c:extLst>
                </c:dPt>
                <c:dPt>
                  <c:idx val="5"/>
                  <c:bubble3D val="0"/>
                  <c:spPr>
                    <a:solidFill>
                      <a:schemeClr val="accent4">
                        <a:shade val="50000"/>
                      </a:schemeClr>
                    </a:solidFill>
                    <a:ln w="19050">
                      <a:solidFill>
                        <a:schemeClr val="lt1"/>
                      </a:solidFill>
                    </a:ln>
                    <a:effectLst/>
                  </c:spPr>
                  <c:extLst xmlns:c15="http://schemas.microsoft.com/office/drawing/2012/chart">
                    <c:ext xmlns:c16="http://schemas.microsoft.com/office/drawing/2014/chart" uri="{C3380CC4-5D6E-409C-BE32-E72D297353CC}">
                      <c16:uniqueId val="{00000025-E563-43D0-B004-F11497E5ECF8}"/>
                    </c:ext>
                  </c:extLst>
                </c:dPt>
                <c:dLbls>
                  <c:dLbl>
                    <c:idx val="1"/>
                    <c:layout>
                      <c:manualLayout>
                        <c:x val="0.13496935775309352"/>
                        <c:y val="-7.407407407407407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1D-E563-43D0-B004-F11497E5ECF8}"/>
                      </c:ext>
                    </c:extLst>
                  </c:dLbl>
                  <c:dLbl>
                    <c:idx val="2"/>
                    <c:layout>
                      <c:manualLayout>
                        <c:x val="-0.15950924098092881"/>
                        <c:y val="5.5555555555555552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1F-E563-43D0-B004-F11497E5ECF8}"/>
                      </c:ext>
                    </c:extLst>
                  </c:dLbl>
                  <c:dLbl>
                    <c:idx val="4"/>
                    <c:layout>
                      <c:manualLayout>
                        <c:x val="0.14723929936701111"/>
                        <c:y val="-8.3333333333333329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23-E563-43D0-B004-F11497E5ECF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yriad Pro" panose="020B0503030403020204" pitchFamily="34" charset="0"/>
                          <a:ea typeface="+mn-ea"/>
                          <a:cs typeface="+mn-cs"/>
                        </a:defRPr>
                      </a:pPr>
                      <a:endParaRPr lang="fr-FR"/>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('Synthèse offre d''hébergements'!$B$66,'Synthèse offre d''hébergements'!$B$68,'Synthèse offre d''hébergements'!$B$70,'Synthèse offre d''hébergements'!$B$72,'Synthèse offre d''hébergements'!$B$74,'Synthèse offre d''hébergements'!$B$76)</c15:sqref>
                        </c15:formulaRef>
                      </c:ext>
                    </c:extLst>
                    <c:strCache>
                      <c:ptCount val="6"/>
                      <c:pt idx="0">
                        <c:v>Non classé*</c:v>
                      </c:pt>
                      <c:pt idx="1">
                        <c:v>1 étoile</c:v>
                      </c:pt>
                      <c:pt idx="2">
                        <c:v>2 étoiles</c:v>
                      </c:pt>
                      <c:pt idx="3">
                        <c:v>3 étoiles</c:v>
                      </c:pt>
                      <c:pt idx="4">
                        <c:v>4 étoiles</c:v>
                      </c:pt>
                      <c:pt idx="5">
                        <c:v>5 étoiles</c:v>
                      </c:pt>
                    </c:strCache>
                  </c:strRef>
                </c:cat>
                <c:val>
                  <c:numRef>
                    <c:extLst xmlns:c15="http://schemas.microsoft.com/office/drawing/2012/chart">
                      <c:ext xmlns:c15="http://schemas.microsoft.com/office/drawing/2012/chart" uri="{02D57815-91ED-43cb-92C2-25804820EDAC}">
                        <c15:formulaRef>
                          <c15:sqref>{}</c15:sqref>
                        </c15:formulaRef>
                      </c:ext>
                    </c:extLst>
                  </c:numRef>
                </c:val>
                <c:extLst xmlns:c15="http://schemas.microsoft.com/office/drawing/2012/chart">
                  <c:ext xmlns:c16="http://schemas.microsoft.com/office/drawing/2014/chart" uri="{C3380CC4-5D6E-409C-BE32-E72D297353CC}">
                    <c16:uniqueId val="{00000026-E563-43D0-B004-F11497E5ECF8}"/>
                  </c:ext>
                </c:extLst>
              </c15:ser>
            </c15:filteredPieSeries>
          </c:ext>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rtl="0">
              <a:defRPr lang="en-US" sz="1100" b="0" i="0" u="none" strike="noStrike" kern="1200" spc="0" baseline="0">
                <a:solidFill>
                  <a:srgbClr val="6B6D70"/>
                </a:solidFill>
                <a:latin typeface="Myriad Pro" panose="020B0503030403020204" pitchFamily="34" charset="0"/>
                <a:ea typeface="+mn-ea"/>
                <a:cs typeface="+mn-cs"/>
              </a:defRPr>
            </a:pPr>
            <a:r>
              <a:rPr lang="en-US" sz="1100" b="1" i="0" u="none" strike="noStrike" kern="1200" spc="0" baseline="0">
                <a:solidFill>
                  <a:srgbClr val="6B6D70"/>
                </a:solidFill>
                <a:latin typeface="Myriad Pro" panose="020B0503030403020204" pitchFamily="34" charset="0"/>
                <a:ea typeface="+mn-ea"/>
                <a:cs typeface="+mn-cs"/>
              </a:rPr>
              <a:t>MEUBLES</a:t>
            </a:r>
          </a:p>
          <a:p>
            <a:pPr algn="ctr" rtl="0">
              <a:defRPr lang="en-US" sz="1100" b="0" i="0" u="none" strike="noStrike" kern="1200" spc="0" baseline="0">
                <a:solidFill>
                  <a:srgbClr val="6B6D70"/>
                </a:solidFill>
                <a:latin typeface="Myriad Pro" panose="020B0503030403020204" pitchFamily="34" charset="0"/>
                <a:ea typeface="+mn-ea"/>
                <a:cs typeface="+mn-cs"/>
              </a:defRPr>
            </a:pPr>
            <a:r>
              <a:rPr lang="en-US" sz="1100" b="0" i="0" u="none" strike="noStrike" kern="1200" spc="0" baseline="0">
                <a:solidFill>
                  <a:srgbClr val="6B6D70"/>
                </a:solidFill>
                <a:latin typeface="Myriad Pro" panose="020B0503030403020204" pitchFamily="34" charset="0"/>
                <a:ea typeface="+mn-ea"/>
                <a:cs typeface="+mn-cs"/>
              </a:rPr>
              <a:t>Part du nombre de lits par classement</a:t>
            </a:r>
          </a:p>
        </c:rich>
      </c:tx>
      <c:layout>
        <c:manualLayout>
          <c:xMode val="edge"/>
          <c:yMode val="edge"/>
          <c:x val="0.20765808080808082"/>
          <c:y val="2.2360308587179131E-2"/>
        </c:manualLayout>
      </c:layout>
      <c:overlay val="0"/>
      <c:spPr>
        <a:noFill/>
        <a:ln>
          <a:noFill/>
        </a:ln>
        <a:effectLst/>
      </c:spPr>
    </c:title>
    <c:autoTitleDeleted val="0"/>
    <c:plotArea>
      <c:layout>
        <c:manualLayout>
          <c:layoutTarget val="inner"/>
          <c:xMode val="edge"/>
          <c:yMode val="edge"/>
          <c:x val="0.26401653640320194"/>
          <c:y val="0.26310039682539682"/>
          <c:w val="0.45325959595959603"/>
          <c:h val="0.71226507936507943"/>
        </c:manualLayout>
      </c:layout>
      <c:pieChart>
        <c:varyColors val="1"/>
        <c:ser>
          <c:idx val="3"/>
          <c:order val="3"/>
          <c:tx>
            <c:strRef>
              <c:f>'Synthèse offre d''hébergements'!$F$64:$F$65</c:f>
              <c:strCache>
                <c:ptCount val="2"/>
                <c:pt idx="1">
                  <c:v>Meublés</c:v>
                </c:pt>
              </c:strCache>
            </c:strRef>
          </c:tx>
          <c:spPr>
            <a:solidFill>
              <a:srgbClr val="6B6D70"/>
            </a:solidFill>
          </c:spPr>
          <c:dPt>
            <c:idx val="0"/>
            <c:bubble3D val="0"/>
            <c:spPr>
              <a:solidFill>
                <a:schemeClr val="accent1">
                  <a:lumMod val="20000"/>
                  <a:lumOff val="80000"/>
                </a:schemeClr>
              </a:solidFill>
              <a:ln>
                <a:noFill/>
              </a:ln>
              <a:effectLst/>
            </c:spPr>
            <c:extLst>
              <c:ext xmlns:c16="http://schemas.microsoft.com/office/drawing/2014/chart" uri="{C3380CC4-5D6E-409C-BE32-E72D297353CC}">
                <c16:uniqueId val="{00000001-7D4D-439B-9ADA-4C61FD1278F8}"/>
              </c:ext>
            </c:extLst>
          </c:dPt>
          <c:dPt>
            <c:idx val="1"/>
            <c:bubble3D val="0"/>
            <c:spPr>
              <a:solidFill>
                <a:srgbClr val="6B6D70">
                  <a:alpha val="20000"/>
                </a:srgbClr>
              </a:solidFill>
              <a:ln>
                <a:noFill/>
              </a:ln>
              <a:effectLst/>
            </c:spPr>
            <c:extLst>
              <c:ext xmlns:c16="http://schemas.microsoft.com/office/drawing/2014/chart" uri="{C3380CC4-5D6E-409C-BE32-E72D297353CC}">
                <c16:uniqueId val="{00000003-7D4D-439B-9ADA-4C61FD1278F8}"/>
              </c:ext>
            </c:extLst>
          </c:dPt>
          <c:dPt>
            <c:idx val="2"/>
            <c:bubble3D val="0"/>
            <c:spPr>
              <a:solidFill>
                <a:srgbClr val="6B6D70">
                  <a:alpha val="50196"/>
                </a:srgbClr>
              </a:solidFill>
              <a:ln>
                <a:noFill/>
              </a:ln>
              <a:effectLst/>
            </c:spPr>
            <c:extLst>
              <c:ext xmlns:c16="http://schemas.microsoft.com/office/drawing/2014/chart" uri="{C3380CC4-5D6E-409C-BE32-E72D297353CC}">
                <c16:uniqueId val="{00000005-7D4D-439B-9ADA-4C61FD1278F8}"/>
              </c:ext>
            </c:extLst>
          </c:dPt>
          <c:dPt>
            <c:idx val="3"/>
            <c:bubble3D val="0"/>
            <c:spPr>
              <a:solidFill>
                <a:srgbClr val="6B6D70"/>
              </a:solidFill>
              <a:ln>
                <a:noFill/>
              </a:ln>
              <a:effectLst/>
            </c:spPr>
            <c:extLst>
              <c:ext xmlns:c16="http://schemas.microsoft.com/office/drawing/2014/chart" uri="{C3380CC4-5D6E-409C-BE32-E72D297353CC}">
                <c16:uniqueId val="{00000007-7D4D-439B-9ADA-4C61FD1278F8}"/>
              </c:ext>
            </c:extLst>
          </c:dPt>
          <c:dPt>
            <c:idx val="4"/>
            <c:bubble3D val="0"/>
            <c:spPr>
              <a:solidFill>
                <a:srgbClr val="6B6D70">
                  <a:alpha val="74902"/>
                </a:srgbClr>
              </a:solidFill>
              <a:ln>
                <a:noFill/>
              </a:ln>
              <a:effectLst/>
            </c:spPr>
            <c:extLst>
              <c:ext xmlns:c16="http://schemas.microsoft.com/office/drawing/2014/chart" uri="{C3380CC4-5D6E-409C-BE32-E72D297353CC}">
                <c16:uniqueId val="{00000009-7D4D-439B-9ADA-4C61FD1278F8}"/>
              </c:ext>
            </c:extLst>
          </c:dPt>
          <c:dPt>
            <c:idx val="5"/>
            <c:bubble3D val="0"/>
            <c:spPr>
              <a:solidFill>
                <a:srgbClr val="6B6D70"/>
              </a:solidFill>
              <a:ln>
                <a:noFill/>
              </a:ln>
              <a:effectLst/>
            </c:spPr>
            <c:extLst>
              <c:ext xmlns:c16="http://schemas.microsoft.com/office/drawing/2014/chart" uri="{C3380CC4-5D6E-409C-BE32-E72D297353CC}">
                <c16:uniqueId val="{0000000B-7D4D-439B-9ADA-4C61FD1278F8}"/>
              </c:ext>
            </c:extLst>
          </c:dPt>
          <c:dPt>
            <c:idx val="6"/>
            <c:bubble3D val="0"/>
            <c:spPr>
              <a:solidFill>
                <a:srgbClr val="6B6D70"/>
              </a:solidFill>
              <a:ln>
                <a:noFill/>
              </a:ln>
              <a:effectLst/>
            </c:spPr>
            <c:extLst>
              <c:ext xmlns:c16="http://schemas.microsoft.com/office/drawing/2014/chart" uri="{C3380CC4-5D6E-409C-BE32-E72D297353CC}">
                <c16:uniqueId val="{0000000D-7D4D-439B-9ADA-4C61FD1278F8}"/>
              </c:ext>
            </c:extLst>
          </c:dPt>
          <c:dPt>
            <c:idx val="7"/>
            <c:bubble3D val="0"/>
            <c:spPr>
              <a:solidFill>
                <a:srgbClr val="6B6D70"/>
              </a:solidFill>
              <a:ln>
                <a:noFill/>
              </a:ln>
              <a:effectLst/>
            </c:spPr>
            <c:extLst>
              <c:ext xmlns:c16="http://schemas.microsoft.com/office/drawing/2014/chart" uri="{C3380CC4-5D6E-409C-BE32-E72D297353CC}">
                <c16:uniqueId val="{0000000F-7D4D-439B-9ADA-4C61FD1278F8}"/>
              </c:ext>
            </c:extLst>
          </c:dPt>
          <c:dLbls>
            <c:dLbl>
              <c:idx val="0"/>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D4D-439B-9ADA-4C61FD1278F8}"/>
                </c:ext>
              </c:extLst>
            </c:dLbl>
            <c:dLbl>
              <c:idx val="1"/>
              <c:layout>
                <c:manualLayout>
                  <c:x val="-1.2233838383838442E-2"/>
                  <c:y val="8.502139483277980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D4D-439B-9ADA-4C61FD1278F8}"/>
                </c:ext>
              </c:extLst>
            </c:dLbl>
            <c:dLbl>
              <c:idx val="2"/>
              <c:layout>
                <c:manualLayout>
                  <c:x val="-0.11927121212121213"/>
                  <c:y val="0.21244841269841269"/>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7D4D-439B-9ADA-4C61FD1278F8}"/>
                </c:ext>
              </c:extLst>
            </c:dLbl>
            <c:dLbl>
              <c:idx val="3"/>
              <c:delete val="1"/>
              <c:extLst>
                <c:ext xmlns:c15="http://schemas.microsoft.com/office/drawing/2012/chart" uri="{CE6537A1-D6FC-4f65-9D91-7224C49458BB}"/>
                <c:ext xmlns:c16="http://schemas.microsoft.com/office/drawing/2014/chart" uri="{C3380CC4-5D6E-409C-BE32-E72D297353CC}">
                  <c16:uniqueId val="{00000007-7D4D-439B-9ADA-4C61FD1278F8}"/>
                </c:ext>
              </c:extLst>
            </c:dLbl>
            <c:dLbl>
              <c:idx val="4"/>
              <c:layout>
                <c:manualLayout>
                  <c:x val="0.17421373762199391"/>
                  <c:y val="-6.440646735597928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D4D-439B-9ADA-4C61FD1278F8}"/>
                </c:ext>
              </c:extLst>
            </c:dLbl>
            <c:dLbl>
              <c:idx val="5"/>
              <c:delete val="1"/>
              <c:extLst>
                <c:ext xmlns:c15="http://schemas.microsoft.com/office/drawing/2012/chart" uri="{CE6537A1-D6FC-4f65-9D91-7224C49458BB}"/>
                <c:ext xmlns:c16="http://schemas.microsoft.com/office/drawing/2014/chart" uri="{C3380CC4-5D6E-409C-BE32-E72D297353CC}">
                  <c16:uniqueId val="{0000000B-7D4D-439B-9ADA-4C61FD1278F8}"/>
                </c:ext>
              </c:extLst>
            </c:dLbl>
            <c:dLbl>
              <c:idx val="6"/>
              <c:layout>
                <c:manualLayout>
                  <c:x val="6.8959604475372527E-2"/>
                  <c:y val="0.17041089128577117"/>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7D4D-439B-9ADA-4C61FD1278F8}"/>
                </c:ext>
              </c:extLst>
            </c:dLbl>
            <c:dLbl>
              <c:idx val="7"/>
              <c:delete val="1"/>
              <c:extLst>
                <c:ext xmlns:c15="http://schemas.microsoft.com/office/drawing/2012/chart" uri="{CE6537A1-D6FC-4f65-9D91-7224C49458BB}"/>
                <c:ext xmlns:c16="http://schemas.microsoft.com/office/drawing/2014/chart" uri="{C3380CC4-5D6E-409C-BE32-E72D297353CC}">
                  <c16:uniqueId val="{0000000F-7D4D-439B-9ADA-4C61FD1278F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fr-FR"/>
              </a:p>
            </c:txPr>
            <c:dLblPos val="ct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('Synthèse offre d''hébergements'!$B$66,'Synthèse offre d''hébergements'!$B$68,'Synthèse offre d''hébergements'!$B$70:$B$74,'Synthèse offre d''hébergements'!$B$76)</c:f>
              <c:strCache>
                <c:ptCount val="8"/>
                <c:pt idx="0">
                  <c:v>Non classé*</c:v>
                </c:pt>
                <c:pt idx="1">
                  <c:v>1 étoile</c:v>
                </c:pt>
                <c:pt idx="2">
                  <c:v>2 étoiles</c:v>
                </c:pt>
                <c:pt idx="4">
                  <c:v>3 étoiles</c:v>
                </c:pt>
                <c:pt idx="6">
                  <c:v>4 étoiles</c:v>
                </c:pt>
                <c:pt idx="7">
                  <c:v>5 étoiles</c:v>
                </c:pt>
              </c:strCache>
              <c:extLst/>
            </c:strRef>
          </c:cat>
          <c:val>
            <c:numRef>
              <c:f>('Synthèse offre d''hébergements'!$F$66,'Synthèse offre d''hébergements'!$F$68,'Synthèse offre d''hébergements'!$F$70:$F$74,'Synthèse offre d''hébergements'!$F$76)</c:f>
              <c:numCache>
                <c:formatCode>#,##0</c:formatCode>
                <c:ptCount val="8"/>
                <c:pt idx="0">
                  <c:v>849</c:v>
                </c:pt>
                <c:pt idx="1">
                  <c:v>90</c:v>
                </c:pt>
                <c:pt idx="2">
                  <c:v>660</c:v>
                </c:pt>
                <c:pt idx="3" formatCode="0%">
                  <c:v>-8.3333333333333329E-2</c:v>
                </c:pt>
                <c:pt idx="4">
                  <c:v>2334</c:v>
                </c:pt>
                <c:pt idx="5" formatCode="0%">
                  <c:v>0.31641285956006771</c:v>
                </c:pt>
                <c:pt idx="6">
                  <c:v>606</c:v>
                </c:pt>
                <c:pt idx="7">
                  <c:v>6</c:v>
                </c:pt>
              </c:numCache>
              <c:extLst/>
            </c:numRef>
          </c:val>
          <c:extLst>
            <c:ext xmlns:c16="http://schemas.microsoft.com/office/drawing/2014/chart" uri="{C3380CC4-5D6E-409C-BE32-E72D297353CC}">
              <c16:uniqueId val="{00000010-7D4D-439B-9ADA-4C61FD1278F8}"/>
            </c:ext>
          </c:extLst>
        </c:ser>
        <c:dLbls>
          <c:showLegendKey val="0"/>
          <c:showVal val="0"/>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v>#REF!</c:v>
                </c:tx>
                <c:dPt>
                  <c:idx val="0"/>
                  <c:bubble3D val="0"/>
                  <c:spPr>
                    <a:solidFill>
                      <a:schemeClr val="accent4">
                        <a:tint val="46000"/>
                      </a:schemeClr>
                    </a:solidFill>
                    <a:ln>
                      <a:noFill/>
                    </a:ln>
                    <a:effectLst/>
                  </c:spPr>
                  <c:extLst>
                    <c:ext xmlns:c16="http://schemas.microsoft.com/office/drawing/2014/chart" uri="{C3380CC4-5D6E-409C-BE32-E72D297353CC}">
                      <c16:uniqueId val="{00000012-7D4D-439B-9ADA-4C61FD1278F8}"/>
                    </c:ext>
                  </c:extLst>
                </c:dPt>
                <c:dPt>
                  <c:idx val="1"/>
                  <c:bubble3D val="0"/>
                  <c:spPr>
                    <a:solidFill>
                      <a:schemeClr val="accent4">
                        <a:tint val="62000"/>
                      </a:schemeClr>
                    </a:solidFill>
                    <a:ln>
                      <a:noFill/>
                    </a:ln>
                    <a:effectLst/>
                  </c:spPr>
                  <c:extLst>
                    <c:ext xmlns:c16="http://schemas.microsoft.com/office/drawing/2014/chart" uri="{C3380CC4-5D6E-409C-BE32-E72D297353CC}">
                      <c16:uniqueId val="{00000014-7D4D-439B-9ADA-4C61FD1278F8}"/>
                    </c:ext>
                  </c:extLst>
                </c:dPt>
                <c:dPt>
                  <c:idx val="2"/>
                  <c:bubble3D val="0"/>
                  <c:spPr>
                    <a:solidFill>
                      <a:schemeClr val="accent4">
                        <a:tint val="77000"/>
                      </a:schemeClr>
                    </a:solidFill>
                    <a:ln>
                      <a:noFill/>
                    </a:ln>
                    <a:effectLst/>
                  </c:spPr>
                  <c:extLst>
                    <c:ext xmlns:c16="http://schemas.microsoft.com/office/drawing/2014/chart" uri="{C3380CC4-5D6E-409C-BE32-E72D297353CC}">
                      <c16:uniqueId val="{00000016-7D4D-439B-9ADA-4C61FD1278F8}"/>
                    </c:ext>
                  </c:extLst>
                </c:dPt>
                <c:dPt>
                  <c:idx val="3"/>
                  <c:bubble3D val="0"/>
                  <c:spPr>
                    <a:solidFill>
                      <a:schemeClr val="accent4">
                        <a:tint val="93000"/>
                      </a:schemeClr>
                    </a:solidFill>
                    <a:ln>
                      <a:noFill/>
                    </a:ln>
                    <a:effectLst/>
                  </c:spPr>
                  <c:extLst>
                    <c:ext xmlns:c16="http://schemas.microsoft.com/office/drawing/2014/chart" uri="{C3380CC4-5D6E-409C-BE32-E72D297353CC}">
                      <c16:uniqueId val="{00000018-7D4D-439B-9ADA-4C61FD1278F8}"/>
                    </c:ext>
                  </c:extLst>
                </c:dPt>
                <c:dPt>
                  <c:idx val="4"/>
                  <c:bubble3D val="0"/>
                  <c:spPr>
                    <a:solidFill>
                      <a:schemeClr val="accent4">
                        <a:shade val="92000"/>
                      </a:schemeClr>
                    </a:solidFill>
                    <a:ln>
                      <a:noFill/>
                    </a:ln>
                    <a:effectLst/>
                  </c:spPr>
                  <c:extLst>
                    <c:ext xmlns:c16="http://schemas.microsoft.com/office/drawing/2014/chart" uri="{C3380CC4-5D6E-409C-BE32-E72D297353CC}">
                      <c16:uniqueId val="{0000001A-7D4D-439B-9ADA-4C61FD1278F8}"/>
                    </c:ext>
                  </c:extLst>
                </c:dPt>
                <c:dPt>
                  <c:idx val="5"/>
                  <c:bubble3D val="0"/>
                  <c:spPr>
                    <a:solidFill>
                      <a:schemeClr val="accent4">
                        <a:shade val="76000"/>
                      </a:schemeClr>
                    </a:solidFill>
                    <a:ln>
                      <a:noFill/>
                    </a:ln>
                    <a:effectLst/>
                  </c:spPr>
                  <c:extLst>
                    <c:ext xmlns:c16="http://schemas.microsoft.com/office/drawing/2014/chart" uri="{C3380CC4-5D6E-409C-BE32-E72D297353CC}">
                      <c16:uniqueId val="{0000001C-7D4D-439B-9ADA-4C61FD1278F8}"/>
                    </c:ext>
                  </c:extLst>
                </c:dPt>
                <c:dPt>
                  <c:idx val="6"/>
                  <c:bubble3D val="0"/>
                  <c:spPr>
                    <a:solidFill>
                      <a:schemeClr val="accent4">
                        <a:shade val="61000"/>
                      </a:schemeClr>
                    </a:solidFill>
                    <a:ln>
                      <a:noFill/>
                    </a:ln>
                    <a:effectLst/>
                  </c:spPr>
                  <c:extLst>
                    <c:ext xmlns:c16="http://schemas.microsoft.com/office/drawing/2014/chart" uri="{C3380CC4-5D6E-409C-BE32-E72D297353CC}">
                      <c16:uniqueId val="{0000001E-7D4D-439B-9ADA-4C61FD1278F8}"/>
                    </c:ext>
                  </c:extLst>
                </c:dPt>
                <c:dPt>
                  <c:idx val="7"/>
                  <c:bubble3D val="0"/>
                  <c:spPr>
                    <a:solidFill>
                      <a:schemeClr val="accent4">
                        <a:shade val="45000"/>
                      </a:schemeClr>
                    </a:solidFill>
                    <a:ln>
                      <a:noFill/>
                    </a:ln>
                    <a:effectLst/>
                  </c:spPr>
                  <c:extLst>
                    <c:ext xmlns:c16="http://schemas.microsoft.com/office/drawing/2014/chart" uri="{C3380CC4-5D6E-409C-BE32-E72D297353CC}">
                      <c16:uniqueId val="{00000020-7D4D-439B-9ADA-4C61FD1278F8}"/>
                    </c:ext>
                  </c:extLst>
                </c:dPt>
                <c:cat>
                  <c:strRef>
                    <c:extLst>
                      <c:ext uri="{02D57815-91ED-43cb-92C2-25804820EDAC}">
                        <c15:formulaRef>
                          <c15:sqref>('Synthèse offre d''hébergements'!$B$66,'Synthèse offre d''hébergements'!$B$68,'Synthèse offre d''hébergements'!$B$70:$B$74,'Synthèse offre d''hébergements'!$B$76)</c15:sqref>
                        </c15:formulaRef>
                      </c:ext>
                    </c:extLst>
                    <c:strCache>
                      <c:ptCount val="8"/>
                      <c:pt idx="0">
                        <c:v>Non classé*</c:v>
                      </c:pt>
                      <c:pt idx="1">
                        <c:v>1 étoile</c:v>
                      </c:pt>
                      <c:pt idx="2">
                        <c:v>2 étoiles</c:v>
                      </c:pt>
                      <c:pt idx="4">
                        <c:v>3 étoiles</c:v>
                      </c:pt>
                      <c:pt idx="6">
                        <c:v>4 étoiles</c:v>
                      </c:pt>
                      <c:pt idx="7">
                        <c:v>5 étoiles</c:v>
                      </c:pt>
                    </c:strCache>
                  </c:strRef>
                </c:cat>
                <c:val>
                  <c:numRef>
                    <c:extLst>
                      <c:ext uri="{02D57815-91ED-43cb-92C2-25804820EDAC}">
                        <c15:formulaRef>
                          <c15:sqref>{}</c15:sqref>
                        </c15:formulaRef>
                      </c:ext>
                    </c:extLst>
                  </c:numRef>
                </c:val>
                <c:extLst>
                  <c:ext xmlns:c16="http://schemas.microsoft.com/office/drawing/2014/chart" uri="{C3380CC4-5D6E-409C-BE32-E72D297353CC}">
                    <c16:uniqueId val="{00000021-7D4D-439B-9ADA-4C61FD1278F8}"/>
                  </c:ext>
                </c:extLst>
              </c15:ser>
            </c15:filteredPieSeries>
            <c15:filteredPieSeries>
              <c15:ser>
                <c:idx val="1"/>
                <c:order val="1"/>
                <c:tx>
                  <c:v>HPA</c:v>
                </c:tx>
                <c:dPt>
                  <c:idx val="0"/>
                  <c:bubble3D val="0"/>
                  <c:spPr>
                    <a:solidFill>
                      <a:schemeClr val="accent4">
                        <a:tint val="46000"/>
                      </a:schemeClr>
                    </a:solidFill>
                    <a:ln>
                      <a:noFill/>
                    </a:ln>
                    <a:effectLst/>
                  </c:spPr>
                  <c:extLst xmlns:c15="http://schemas.microsoft.com/office/drawing/2012/chart">
                    <c:ext xmlns:c16="http://schemas.microsoft.com/office/drawing/2014/chart" uri="{C3380CC4-5D6E-409C-BE32-E72D297353CC}">
                      <c16:uniqueId val="{00000023-7D4D-439B-9ADA-4C61FD1278F8}"/>
                    </c:ext>
                  </c:extLst>
                </c:dPt>
                <c:dPt>
                  <c:idx val="1"/>
                  <c:bubble3D val="0"/>
                  <c:spPr>
                    <a:solidFill>
                      <a:schemeClr val="accent4">
                        <a:tint val="62000"/>
                      </a:schemeClr>
                    </a:solidFill>
                    <a:ln>
                      <a:noFill/>
                    </a:ln>
                    <a:effectLst/>
                  </c:spPr>
                  <c:extLst xmlns:c15="http://schemas.microsoft.com/office/drawing/2012/chart">
                    <c:ext xmlns:c16="http://schemas.microsoft.com/office/drawing/2014/chart" uri="{C3380CC4-5D6E-409C-BE32-E72D297353CC}">
                      <c16:uniqueId val="{00000025-7D4D-439B-9ADA-4C61FD1278F8}"/>
                    </c:ext>
                  </c:extLst>
                </c:dPt>
                <c:dPt>
                  <c:idx val="2"/>
                  <c:bubble3D val="0"/>
                  <c:spPr>
                    <a:solidFill>
                      <a:schemeClr val="accent4">
                        <a:tint val="77000"/>
                      </a:schemeClr>
                    </a:solidFill>
                    <a:ln>
                      <a:noFill/>
                    </a:ln>
                    <a:effectLst/>
                  </c:spPr>
                  <c:extLst xmlns:c15="http://schemas.microsoft.com/office/drawing/2012/chart">
                    <c:ext xmlns:c16="http://schemas.microsoft.com/office/drawing/2014/chart" uri="{C3380CC4-5D6E-409C-BE32-E72D297353CC}">
                      <c16:uniqueId val="{00000027-7D4D-439B-9ADA-4C61FD1278F8}"/>
                    </c:ext>
                  </c:extLst>
                </c:dPt>
                <c:dPt>
                  <c:idx val="3"/>
                  <c:bubble3D val="0"/>
                  <c:spPr>
                    <a:solidFill>
                      <a:schemeClr val="accent4">
                        <a:tint val="93000"/>
                      </a:schemeClr>
                    </a:solidFill>
                    <a:ln>
                      <a:noFill/>
                    </a:ln>
                    <a:effectLst/>
                  </c:spPr>
                  <c:extLst xmlns:c15="http://schemas.microsoft.com/office/drawing/2012/chart">
                    <c:ext xmlns:c16="http://schemas.microsoft.com/office/drawing/2014/chart" uri="{C3380CC4-5D6E-409C-BE32-E72D297353CC}">
                      <c16:uniqueId val="{00000029-7D4D-439B-9ADA-4C61FD1278F8}"/>
                    </c:ext>
                  </c:extLst>
                </c:dPt>
                <c:dPt>
                  <c:idx val="4"/>
                  <c:bubble3D val="0"/>
                  <c:spPr>
                    <a:solidFill>
                      <a:schemeClr val="accent4">
                        <a:shade val="92000"/>
                      </a:schemeClr>
                    </a:solidFill>
                    <a:ln>
                      <a:noFill/>
                    </a:ln>
                    <a:effectLst/>
                  </c:spPr>
                  <c:extLst xmlns:c15="http://schemas.microsoft.com/office/drawing/2012/chart">
                    <c:ext xmlns:c16="http://schemas.microsoft.com/office/drawing/2014/chart" uri="{C3380CC4-5D6E-409C-BE32-E72D297353CC}">
                      <c16:uniqueId val="{0000002B-7D4D-439B-9ADA-4C61FD1278F8}"/>
                    </c:ext>
                  </c:extLst>
                </c:dPt>
                <c:dPt>
                  <c:idx val="5"/>
                  <c:bubble3D val="0"/>
                  <c:spPr>
                    <a:solidFill>
                      <a:schemeClr val="accent4">
                        <a:shade val="76000"/>
                      </a:schemeClr>
                    </a:solidFill>
                    <a:ln>
                      <a:noFill/>
                    </a:ln>
                    <a:effectLst/>
                  </c:spPr>
                  <c:extLst xmlns:c15="http://schemas.microsoft.com/office/drawing/2012/chart">
                    <c:ext xmlns:c16="http://schemas.microsoft.com/office/drawing/2014/chart" uri="{C3380CC4-5D6E-409C-BE32-E72D297353CC}">
                      <c16:uniqueId val="{0000002D-7D4D-439B-9ADA-4C61FD1278F8}"/>
                    </c:ext>
                  </c:extLst>
                </c:dPt>
                <c:dPt>
                  <c:idx val="6"/>
                  <c:bubble3D val="0"/>
                  <c:spPr>
                    <a:solidFill>
                      <a:schemeClr val="accent4">
                        <a:shade val="61000"/>
                      </a:schemeClr>
                    </a:solidFill>
                    <a:ln>
                      <a:noFill/>
                    </a:ln>
                    <a:effectLst/>
                  </c:spPr>
                  <c:extLst xmlns:c15="http://schemas.microsoft.com/office/drawing/2012/chart">
                    <c:ext xmlns:c16="http://schemas.microsoft.com/office/drawing/2014/chart" uri="{C3380CC4-5D6E-409C-BE32-E72D297353CC}">
                      <c16:uniqueId val="{0000002F-7D4D-439B-9ADA-4C61FD1278F8}"/>
                    </c:ext>
                  </c:extLst>
                </c:dPt>
                <c:dPt>
                  <c:idx val="7"/>
                  <c:bubble3D val="0"/>
                  <c:spPr>
                    <a:solidFill>
                      <a:schemeClr val="accent4">
                        <a:shade val="45000"/>
                      </a:schemeClr>
                    </a:solidFill>
                    <a:ln>
                      <a:noFill/>
                    </a:ln>
                    <a:effectLst/>
                  </c:spPr>
                  <c:extLst xmlns:c15="http://schemas.microsoft.com/office/drawing/2012/chart">
                    <c:ext xmlns:c16="http://schemas.microsoft.com/office/drawing/2014/chart" uri="{C3380CC4-5D6E-409C-BE32-E72D297353CC}">
                      <c16:uniqueId val="{00000031-7D4D-439B-9ADA-4C61FD1278F8}"/>
                    </c:ext>
                  </c:extLst>
                </c:dPt>
                <c:dLbls>
                  <c:dLbl>
                    <c:idx val="1"/>
                    <c:layout>
                      <c:manualLayout>
                        <c:x val="0.13496935775309352"/>
                        <c:y val="-7.407407407407407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25-7D4D-439B-9ADA-4C61FD1278F8}"/>
                      </c:ext>
                    </c:extLst>
                  </c:dLbl>
                  <c:dLbl>
                    <c:idx val="2"/>
                    <c:layout>
                      <c:manualLayout>
                        <c:x val="-0.15950924098092881"/>
                        <c:y val="5.5555555555555552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27-7D4D-439B-9ADA-4C61FD1278F8}"/>
                      </c:ext>
                    </c:extLst>
                  </c:dLbl>
                  <c:dLbl>
                    <c:idx val="6"/>
                    <c:layout>
                      <c:manualLayout>
                        <c:x val="0.14723929936701111"/>
                        <c:y val="-8.3333333333333329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2F-7D4D-439B-9ADA-4C61FD1278F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yriad Pro" panose="020B0503030403020204" pitchFamily="34" charset="0"/>
                          <a:ea typeface="+mn-ea"/>
                          <a:cs typeface="+mn-cs"/>
                        </a:defRPr>
                      </a:pPr>
                      <a:endParaRPr lang="fr-FR"/>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prstDash val="solid"/>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('Synthèse offre d''hébergements'!$B$66,'Synthèse offre d''hébergements'!$B$68,'Synthèse offre d''hébergements'!$B$70:$B$74,'Synthèse offre d''hébergements'!$B$76)</c15:sqref>
                        </c15:formulaRef>
                      </c:ext>
                    </c:extLst>
                    <c:strCache>
                      <c:ptCount val="8"/>
                      <c:pt idx="0">
                        <c:v>Non classé*</c:v>
                      </c:pt>
                      <c:pt idx="1">
                        <c:v>1 étoile</c:v>
                      </c:pt>
                      <c:pt idx="2">
                        <c:v>2 étoiles</c:v>
                      </c:pt>
                      <c:pt idx="4">
                        <c:v>3 étoiles</c:v>
                      </c:pt>
                      <c:pt idx="6">
                        <c:v>4 étoiles</c:v>
                      </c:pt>
                      <c:pt idx="7">
                        <c:v>5 étoiles</c:v>
                      </c:pt>
                    </c:strCache>
                  </c:strRef>
                </c:cat>
                <c:val>
                  <c:numRef>
                    <c:extLst xmlns:c15="http://schemas.microsoft.com/office/drawing/2012/chart">
                      <c:ext xmlns:c15="http://schemas.microsoft.com/office/drawing/2012/chart" uri="{02D57815-91ED-43cb-92C2-25804820EDAC}">
                        <c15:formulaRef>
                          <c15:sqref>{}</c15:sqref>
                        </c15:formulaRef>
                      </c:ext>
                    </c:extLst>
                  </c:numRef>
                </c:val>
                <c:extLst xmlns:c15="http://schemas.microsoft.com/office/drawing/2012/chart">
                  <c:ext xmlns:c16="http://schemas.microsoft.com/office/drawing/2014/chart" uri="{C3380CC4-5D6E-409C-BE32-E72D297353CC}">
                    <c16:uniqueId val="{00000032-7D4D-439B-9ADA-4C61FD1278F8}"/>
                  </c:ext>
                </c:extLst>
              </c15:ser>
            </c15:filteredPieSeries>
            <c15:filteredPieSeries>
              <c15:ser>
                <c:idx val="2"/>
                <c:order val="2"/>
                <c:tx>
                  <c:v>Hôtel</c:v>
                </c:tx>
                <c:dPt>
                  <c:idx val="0"/>
                  <c:bubble3D val="0"/>
                  <c:spPr>
                    <a:solidFill>
                      <a:schemeClr val="accent4">
                        <a:tint val="46000"/>
                      </a:schemeClr>
                    </a:solidFill>
                    <a:ln>
                      <a:noFill/>
                    </a:ln>
                    <a:effectLst/>
                  </c:spPr>
                  <c:extLst xmlns:c15="http://schemas.microsoft.com/office/drawing/2012/chart">
                    <c:ext xmlns:c16="http://schemas.microsoft.com/office/drawing/2014/chart" uri="{C3380CC4-5D6E-409C-BE32-E72D297353CC}">
                      <c16:uniqueId val="{00000034-7D4D-439B-9ADA-4C61FD1278F8}"/>
                    </c:ext>
                  </c:extLst>
                </c:dPt>
                <c:dPt>
                  <c:idx val="1"/>
                  <c:bubble3D val="0"/>
                  <c:spPr>
                    <a:solidFill>
                      <a:schemeClr val="accent4">
                        <a:tint val="62000"/>
                      </a:schemeClr>
                    </a:solidFill>
                    <a:ln>
                      <a:noFill/>
                    </a:ln>
                    <a:effectLst/>
                  </c:spPr>
                  <c:extLst xmlns:c15="http://schemas.microsoft.com/office/drawing/2012/chart">
                    <c:ext xmlns:c16="http://schemas.microsoft.com/office/drawing/2014/chart" uri="{C3380CC4-5D6E-409C-BE32-E72D297353CC}">
                      <c16:uniqueId val="{00000036-7D4D-439B-9ADA-4C61FD1278F8}"/>
                    </c:ext>
                  </c:extLst>
                </c:dPt>
                <c:dPt>
                  <c:idx val="2"/>
                  <c:bubble3D val="0"/>
                  <c:spPr>
                    <a:solidFill>
                      <a:schemeClr val="accent4">
                        <a:tint val="77000"/>
                      </a:schemeClr>
                    </a:solidFill>
                    <a:ln>
                      <a:noFill/>
                    </a:ln>
                    <a:effectLst/>
                  </c:spPr>
                  <c:extLst xmlns:c15="http://schemas.microsoft.com/office/drawing/2012/chart">
                    <c:ext xmlns:c16="http://schemas.microsoft.com/office/drawing/2014/chart" uri="{C3380CC4-5D6E-409C-BE32-E72D297353CC}">
                      <c16:uniqueId val="{00000038-7D4D-439B-9ADA-4C61FD1278F8}"/>
                    </c:ext>
                  </c:extLst>
                </c:dPt>
                <c:dPt>
                  <c:idx val="3"/>
                  <c:bubble3D val="0"/>
                  <c:spPr>
                    <a:solidFill>
                      <a:schemeClr val="accent4">
                        <a:tint val="93000"/>
                      </a:schemeClr>
                    </a:solidFill>
                    <a:ln>
                      <a:noFill/>
                    </a:ln>
                    <a:effectLst/>
                  </c:spPr>
                  <c:extLst xmlns:c15="http://schemas.microsoft.com/office/drawing/2012/chart">
                    <c:ext xmlns:c16="http://schemas.microsoft.com/office/drawing/2014/chart" uri="{C3380CC4-5D6E-409C-BE32-E72D297353CC}">
                      <c16:uniqueId val="{0000003A-7D4D-439B-9ADA-4C61FD1278F8}"/>
                    </c:ext>
                  </c:extLst>
                </c:dPt>
                <c:dPt>
                  <c:idx val="4"/>
                  <c:bubble3D val="0"/>
                  <c:spPr>
                    <a:solidFill>
                      <a:schemeClr val="accent4">
                        <a:shade val="92000"/>
                      </a:schemeClr>
                    </a:solidFill>
                    <a:ln>
                      <a:noFill/>
                    </a:ln>
                    <a:effectLst/>
                  </c:spPr>
                  <c:extLst xmlns:c15="http://schemas.microsoft.com/office/drawing/2012/chart">
                    <c:ext xmlns:c16="http://schemas.microsoft.com/office/drawing/2014/chart" uri="{C3380CC4-5D6E-409C-BE32-E72D297353CC}">
                      <c16:uniqueId val="{0000003C-7D4D-439B-9ADA-4C61FD1278F8}"/>
                    </c:ext>
                  </c:extLst>
                </c:dPt>
                <c:dPt>
                  <c:idx val="5"/>
                  <c:bubble3D val="0"/>
                  <c:spPr>
                    <a:solidFill>
                      <a:schemeClr val="accent4">
                        <a:shade val="76000"/>
                      </a:schemeClr>
                    </a:solidFill>
                    <a:ln>
                      <a:noFill/>
                    </a:ln>
                    <a:effectLst/>
                  </c:spPr>
                  <c:extLst xmlns:c15="http://schemas.microsoft.com/office/drawing/2012/chart">
                    <c:ext xmlns:c16="http://schemas.microsoft.com/office/drawing/2014/chart" uri="{C3380CC4-5D6E-409C-BE32-E72D297353CC}">
                      <c16:uniqueId val="{0000003E-7D4D-439B-9ADA-4C61FD1278F8}"/>
                    </c:ext>
                  </c:extLst>
                </c:dPt>
                <c:dPt>
                  <c:idx val="6"/>
                  <c:bubble3D val="0"/>
                  <c:spPr>
                    <a:solidFill>
                      <a:schemeClr val="accent4">
                        <a:shade val="61000"/>
                      </a:schemeClr>
                    </a:solidFill>
                    <a:ln>
                      <a:noFill/>
                    </a:ln>
                    <a:effectLst/>
                  </c:spPr>
                  <c:extLst xmlns:c15="http://schemas.microsoft.com/office/drawing/2012/chart">
                    <c:ext xmlns:c16="http://schemas.microsoft.com/office/drawing/2014/chart" uri="{C3380CC4-5D6E-409C-BE32-E72D297353CC}">
                      <c16:uniqueId val="{00000040-7D4D-439B-9ADA-4C61FD1278F8}"/>
                    </c:ext>
                  </c:extLst>
                </c:dPt>
                <c:dPt>
                  <c:idx val="7"/>
                  <c:bubble3D val="0"/>
                  <c:spPr>
                    <a:solidFill>
                      <a:schemeClr val="accent4">
                        <a:shade val="45000"/>
                      </a:schemeClr>
                    </a:solidFill>
                    <a:ln>
                      <a:noFill/>
                    </a:ln>
                    <a:effectLst/>
                  </c:spPr>
                  <c:extLst xmlns:c15="http://schemas.microsoft.com/office/drawing/2012/chart">
                    <c:ext xmlns:c16="http://schemas.microsoft.com/office/drawing/2014/chart" uri="{C3380CC4-5D6E-409C-BE32-E72D297353CC}">
                      <c16:uniqueId val="{00000042-7D4D-439B-9ADA-4C61FD1278F8}"/>
                    </c:ext>
                  </c:extLst>
                </c:dPt>
                <c:dLbls>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2-7D4D-439B-9ADA-4C61FD1278F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prstDash val="solid"/>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('Synthèse offre d''hébergements'!$B$66,'Synthèse offre d''hébergements'!$B$68,'Synthèse offre d''hébergements'!$B$70:$B$74,'Synthèse offre d''hébergements'!$B$76)</c15:sqref>
                        </c15:formulaRef>
                      </c:ext>
                    </c:extLst>
                    <c:strCache>
                      <c:ptCount val="8"/>
                      <c:pt idx="0">
                        <c:v>Non classé*</c:v>
                      </c:pt>
                      <c:pt idx="1">
                        <c:v>1 étoile</c:v>
                      </c:pt>
                      <c:pt idx="2">
                        <c:v>2 étoiles</c:v>
                      </c:pt>
                      <c:pt idx="4">
                        <c:v>3 étoiles</c:v>
                      </c:pt>
                      <c:pt idx="6">
                        <c:v>4 étoiles</c:v>
                      </c:pt>
                      <c:pt idx="7">
                        <c:v>5 étoiles</c:v>
                      </c:pt>
                    </c:strCache>
                  </c:strRef>
                </c:cat>
                <c:val>
                  <c:numRef>
                    <c:extLst xmlns:c15="http://schemas.microsoft.com/office/drawing/2012/chart">
                      <c:ext xmlns:c15="http://schemas.microsoft.com/office/drawing/2012/chart" uri="{02D57815-91ED-43cb-92C2-25804820EDAC}">
                        <c15:formulaRef>
                          <c15:sqref>{}</c15:sqref>
                        </c15:formulaRef>
                      </c:ext>
                    </c:extLst>
                  </c:numRef>
                </c:val>
                <c:extLst xmlns:c15="http://schemas.microsoft.com/office/drawing/2012/chart">
                  <c:ext xmlns:c16="http://schemas.microsoft.com/office/drawing/2014/chart" uri="{C3380CC4-5D6E-409C-BE32-E72D297353CC}">
                    <c16:uniqueId val="{00000043-7D4D-439B-9ADA-4C61FD1278F8}"/>
                  </c:ext>
                </c:extLst>
              </c15:ser>
            </c15:filteredPieSeries>
          </c:ext>
        </c:extLst>
      </c:pie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r>
              <a:rPr lang="fr-FR" sz="1100" b="1">
                <a:solidFill>
                  <a:schemeClr val="bg1"/>
                </a:solidFill>
                <a:latin typeface="Myriad Pro" panose="020B0503030403020204" pitchFamily="34" charset="0"/>
              </a:rPr>
              <a:t>Evolution des nuitées </a:t>
            </a:r>
            <a:r>
              <a:rPr lang="fr-FR" sz="1100" b="1" baseline="0">
                <a:solidFill>
                  <a:schemeClr val="bg1"/>
                </a:solidFill>
                <a:latin typeface="Myriad Pro" panose="020B0503030403020204" pitchFamily="34" charset="0"/>
              </a:rPr>
              <a:t> - Les Charentes</a:t>
            </a:r>
            <a:r>
              <a:rPr lang="fr-FR" sz="1100" b="1" baseline="0">
                <a:solidFill>
                  <a:srgbClr val="6EC3BD"/>
                </a:solidFill>
                <a:latin typeface="Myriad Pro" panose="020B0503030403020204" pitchFamily="34" charset="0"/>
              </a:rPr>
              <a:t>       </a:t>
            </a:r>
          </a:p>
        </c:rich>
      </c:tx>
      <c:overlay val="0"/>
      <c:spPr>
        <a:solidFill>
          <a:srgbClr val="6EC3BD"/>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endParaRPr lang="fr-FR"/>
        </a:p>
      </c:txPr>
    </c:title>
    <c:autoTitleDeleted val="0"/>
    <c:plotArea>
      <c:layout/>
      <c:lineChart>
        <c:grouping val="standard"/>
        <c:varyColors val="0"/>
        <c:ser>
          <c:idx val="1"/>
          <c:order val="1"/>
          <c:tx>
            <c:strRef>
              <c:f>'Campings - Nuitées'!$B$28:$C$28</c:f>
              <c:strCache>
                <c:ptCount val="2"/>
                <c:pt idx="0">
                  <c:v>Nuitées totales</c:v>
                </c:pt>
                <c:pt idx="1">
                  <c:v>Les Charentes</c:v>
                </c:pt>
              </c:strCache>
            </c:strRef>
          </c:tx>
          <c:spPr>
            <a:ln w="28575" cap="rnd">
              <a:solidFill>
                <a:srgbClr val="6EC3BD"/>
              </a:solidFill>
              <a:round/>
            </a:ln>
            <a:effectLst/>
          </c:spPr>
          <c:marker>
            <c:symbol val="circle"/>
            <c:size val="8"/>
            <c:spPr>
              <a:solidFill>
                <a:schemeClr val="bg1"/>
              </a:solidFill>
              <a:ln w="9525">
                <a:solidFill>
                  <a:srgbClr val="6EC3BD"/>
                </a:solidFill>
              </a:ln>
              <a:effectLst/>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33-449F-9E66-075D16F4B4AF}"/>
                </c:ext>
              </c:extLst>
            </c:dLbl>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33-449F-9E66-075D16F4B4AF}"/>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6EC3BD"/>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Nuitées'!$D$26:$J$26</c:f>
              <c:numCache>
                <c:formatCode>General</c:formatCode>
                <c:ptCount val="7"/>
                <c:pt idx="0">
                  <c:v>2016</c:v>
                </c:pt>
                <c:pt idx="1">
                  <c:v>2017</c:v>
                </c:pt>
                <c:pt idx="2">
                  <c:v>2018</c:v>
                </c:pt>
                <c:pt idx="3">
                  <c:v>2019</c:v>
                </c:pt>
                <c:pt idx="4">
                  <c:v>2020</c:v>
                </c:pt>
                <c:pt idx="5">
                  <c:v>2021</c:v>
                </c:pt>
                <c:pt idx="6">
                  <c:v>2022</c:v>
                </c:pt>
              </c:numCache>
            </c:numRef>
          </c:cat>
          <c:val>
            <c:numRef>
              <c:f>'Campings - Nuitées'!$D$28:$J$28</c:f>
              <c:numCache>
                <c:formatCode>#,##0</c:formatCode>
                <c:ptCount val="7"/>
                <c:pt idx="0">
                  <c:v>6953281</c:v>
                </c:pt>
                <c:pt idx="1">
                  <c:v>7080424</c:v>
                </c:pt>
                <c:pt idx="2">
                  <c:v>7116004</c:v>
                </c:pt>
                <c:pt idx="3">
                  <c:v>7450899.5875949999</c:v>
                </c:pt>
                <c:pt idx="4">
                  <c:v>0</c:v>
                </c:pt>
                <c:pt idx="5">
                  <c:v>0</c:v>
                </c:pt>
                <c:pt idx="6">
                  <c:v>8205771.1333089899</c:v>
                </c:pt>
              </c:numCache>
            </c:numRef>
          </c:val>
          <c:smooth val="0"/>
          <c:extLst>
            <c:ext xmlns:c16="http://schemas.microsoft.com/office/drawing/2014/chart" uri="{C3380CC4-5D6E-409C-BE32-E72D297353CC}">
              <c16:uniqueId val="{00000002-EE33-449F-9E66-075D16F4B4AF}"/>
            </c:ext>
          </c:extLst>
        </c:ser>
        <c:ser>
          <c:idx val="3"/>
          <c:order val="3"/>
          <c:tx>
            <c:strRef>
              <c:f>'Campings - Nuitées'!$B$30:$C$30</c:f>
              <c:strCache>
                <c:ptCount val="2"/>
                <c:pt idx="0">
                  <c:v>Nuitées françaises</c:v>
                </c:pt>
                <c:pt idx="1">
                  <c:v>Les Charentes</c:v>
                </c:pt>
              </c:strCache>
            </c:strRef>
          </c:tx>
          <c:spPr>
            <a:ln w="28575" cap="rnd">
              <a:solidFill>
                <a:srgbClr val="9DD7D3"/>
              </a:solidFill>
              <a:round/>
            </a:ln>
            <a:effectLst/>
          </c:spPr>
          <c:marker>
            <c:symbol val="circle"/>
            <c:size val="8"/>
            <c:spPr>
              <a:solidFill>
                <a:schemeClr val="bg1"/>
              </a:solidFill>
              <a:ln w="9525">
                <a:solidFill>
                  <a:srgbClr val="9DD7D3"/>
                </a:solidFill>
              </a:ln>
              <a:effectLst/>
            </c:spPr>
          </c:marker>
          <c:dLbls>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33-449F-9E66-075D16F4B4AF}"/>
                </c:ext>
              </c:extLst>
            </c:dLbl>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33-449F-9E66-075D16F4B4AF}"/>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9DD7D3"/>
                    </a:solidFill>
                    <a:latin typeface="Myriad Pro" panose="020B0503030403020204" pitchFamily="34" charset="0"/>
                    <a:ea typeface="+mn-ea"/>
                    <a:cs typeface="+mn-cs"/>
                  </a:defRPr>
                </a:pPr>
                <a:endParaRPr lang="fr-FR"/>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Nuitées'!$D$26:$J$26</c:f>
              <c:numCache>
                <c:formatCode>General</c:formatCode>
                <c:ptCount val="7"/>
                <c:pt idx="0">
                  <c:v>2016</c:v>
                </c:pt>
                <c:pt idx="1">
                  <c:v>2017</c:v>
                </c:pt>
                <c:pt idx="2">
                  <c:v>2018</c:v>
                </c:pt>
                <c:pt idx="3">
                  <c:v>2019</c:v>
                </c:pt>
                <c:pt idx="4">
                  <c:v>2020</c:v>
                </c:pt>
                <c:pt idx="5">
                  <c:v>2021</c:v>
                </c:pt>
                <c:pt idx="6">
                  <c:v>2022</c:v>
                </c:pt>
              </c:numCache>
            </c:numRef>
          </c:cat>
          <c:val>
            <c:numRef>
              <c:f>'Campings - Nuitées'!$D$30:$J$30</c:f>
              <c:numCache>
                <c:formatCode>#,##0</c:formatCode>
                <c:ptCount val="7"/>
                <c:pt idx="0">
                  <c:v>5777665</c:v>
                </c:pt>
                <c:pt idx="1">
                  <c:v>5930899</c:v>
                </c:pt>
                <c:pt idx="2">
                  <c:v>5803804</c:v>
                </c:pt>
                <c:pt idx="3">
                  <c:v>6052233.8289939994</c:v>
                </c:pt>
                <c:pt idx="4">
                  <c:v>0</c:v>
                </c:pt>
                <c:pt idx="5">
                  <c:v>0</c:v>
                </c:pt>
                <c:pt idx="6">
                  <c:v>6801681.6538979905</c:v>
                </c:pt>
              </c:numCache>
            </c:numRef>
          </c:val>
          <c:smooth val="0"/>
          <c:extLst>
            <c:ext xmlns:c16="http://schemas.microsoft.com/office/drawing/2014/chart" uri="{C3380CC4-5D6E-409C-BE32-E72D297353CC}">
              <c16:uniqueId val="{00000005-EE33-449F-9E66-075D16F4B4AF}"/>
            </c:ext>
          </c:extLst>
        </c:ser>
        <c:ser>
          <c:idx val="5"/>
          <c:order val="5"/>
          <c:tx>
            <c:strRef>
              <c:f>'Campings - Nuitées'!$B$32:$C$32</c:f>
              <c:strCache>
                <c:ptCount val="2"/>
                <c:pt idx="0">
                  <c:v>Nuitées étrangères</c:v>
                </c:pt>
                <c:pt idx="1">
                  <c:v>Les Charentes</c:v>
                </c:pt>
              </c:strCache>
            </c:strRef>
          </c:tx>
          <c:spPr>
            <a:ln w="28575" cap="rnd">
              <a:solidFill>
                <a:schemeClr val="accent1"/>
              </a:solidFill>
              <a:round/>
            </a:ln>
            <a:effectLst/>
          </c:spPr>
          <c:marker>
            <c:symbol val="circle"/>
            <c:size val="9"/>
            <c:spPr>
              <a:solidFill>
                <a:schemeClr val="bg1"/>
              </a:solidFill>
              <a:ln w="9525">
                <a:solidFill>
                  <a:schemeClr val="accent1"/>
                </a:solidFill>
              </a:ln>
              <a:effectLst/>
            </c:spPr>
          </c:marker>
          <c:dLbls>
            <c:dLbl>
              <c:idx val="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33-449F-9E66-075D16F4B4AF}"/>
                </c:ext>
              </c:extLst>
            </c:dLbl>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33-449F-9E66-075D16F4B4AF}"/>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1"/>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Nuitées'!$D$26:$J$26</c:f>
              <c:numCache>
                <c:formatCode>General</c:formatCode>
                <c:ptCount val="7"/>
                <c:pt idx="0">
                  <c:v>2016</c:v>
                </c:pt>
                <c:pt idx="1">
                  <c:v>2017</c:v>
                </c:pt>
                <c:pt idx="2">
                  <c:v>2018</c:v>
                </c:pt>
                <c:pt idx="3">
                  <c:v>2019</c:v>
                </c:pt>
                <c:pt idx="4">
                  <c:v>2020</c:v>
                </c:pt>
                <c:pt idx="5">
                  <c:v>2021</c:v>
                </c:pt>
                <c:pt idx="6">
                  <c:v>2022</c:v>
                </c:pt>
              </c:numCache>
            </c:numRef>
          </c:cat>
          <c:val>
            <c:numRef>
              <c:f>'Campings - Nuitées'!$D$32:$J$32</c:f>
              <c:numCache>
                <c:formatCode>#,##0</c:formatCode>
                <c:ptCount val="7"/>
                <c:pt idx="0">
                  <c:v>1175616</c:v>
                </c:pt>
                <c:pt idx="1">
                  <c:v>1149524</c:v>
                </c:pt>
                <c:pt idx="2">
                  <c:v>1312200</c:v>
                </c:pt>
                <c:pt idx="3">
                  <c:v>1398665.758592</c:v>
                </c:pt>
                <c:pt idx="4">
                  <c:v>0</c:v>
                </c:pt>
                <c:pt idx="5">
                  <c:v>0</c:v>
                </c:pt>
                <c:pt idx="6">
                  <c:v>1404089.4794329999</c:v>
                </c:pt>
              </c:numCache>
            </c:numRef>
          </c:val>
          <c:smooth val="0"/>
          <c:extLst>
            <c:ext xmlns:c16="http://schemas.microsoft.com/office/drawing/2014/chart" uri="{C3380CC4-5D6E-409C-BE32-E72D297353CC}">
              <c16:uniqueId val="{00000008-EE33-449F-9E66-075D16F4B4AF}"/>
            </c:ext>
          </c:extLst>
        </c:ser>
        <c:dLbls>
          <c:showLegendKey val="0"/>
          <c:showVal val="0"/>
          <c:showCatName val="0"/>
          <c:showSerName val="0"/>
          <c:showPercent val="0"/>
          <c:showBubbleSize val="0"/>
        </c:dLbls>
        <c:marker val="1"/>
        <c:smooth val="0"/>
        <c:axId val="529816576"/>
        <c:axId val="529813856"/>
        <c:extLst>
          <c:ext xmlns:c15="http://schemas.microsoft.com/office/drawing/2012/chart" uri="{02D57815-91ED-43cb-92C2-25804820EDAC}">
            <c15:filteredLineSeries>
              <c15:ser>
                <c:idx val="0"/>
                <c:order val="0"/>
                <c:tx>
                  <c:strRef>
                    <c:extLst>
                      <c:ext uri="{02D57815-91ED-43cb-92C2-25804820EDAC}">
                        <c15:formulaRef>
                          <c15:sqref>'Campings - Nuitées'!$B$27:$C$27</c15:sqref>
                        </c15:formulaRef>
                      </c:ext>
                    </c:extLst>
                    <c:strCache>
                      <c:ptCount val="2"/>
                      <c:pt idx="0">
                        <c:v>Nuitées totales</c:v>
                      </c:pt>
                      <c:pt idx="1">
                        <c:v>Charente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'Campings - Nuitées'!$D$26:$J$26</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c:ext uri="{02D57815-91ED-43cb-92C2-25804820EDAC}">
                        <c15:formulaRef>
                          <c15:sqref>'Campings - Nuitées'!$D$27:$J$27</c15:sqref>
                        </c15:formulaRef>
                      </c:ext>
                    </c:extLst>
                    <c:numCache>
                      <c:formatCode>#,##0</c:formatCode>
                      <c:ptCount val="7"/>
                      <c:pt idx="0">
                        <c:v>136844</c:v>
                      </c:pt>
                      <c:pt idx="1">
                        <c:v>145957</c:v>
                      </c:pt>
                      <c:pt idx="2">
                        <c:v>147508</c:v>
                      </c:pt>
                      <c:pt idx="3">
                        <c:v>154077.83859999999</c:v>
                      </c:pt>
                      <c:pt idx="4">
                        <c:v>0</c:v>
                      </c:pt>
                      <c:pt idx="5">
                        <c:v>0</c:v>
                      </c:pt>
                      <c:pt idx="6">
                        <c:v>161216.033012</c:v>
                      </c:pt>
                    </c:numCache>
                  </c:numRef>
                </c:val>
                <c:smooth val="0"/>
                <c:extLst>
                  <c:ext xmlns:c16="http://schemas.microsoft.com/office/drawing/2014/chart" uri="{C3380CC4-5D6E-409C-BE32-E72D297353CC}">
                    <c16:uniqueId val="{00000009-EE33-449F-9E66-075D16F4B4AF}"/>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'Campings - Nuitées'!$B$29:$C$29</c15:sqref>
                        </c15:formulaRef>
                      </c:ext>
                    </c:extLst>
                    <c:strCache>
                      <c:ptCount val="2"/>
                      <c:pt idx="0">
                        <c:v>Nuitées françaises</c:v>
                      </c:pt>
                      <c:pt idx="1">
                        <c:v>Charente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'Campings - Nuitées'!$D$26:$J$26</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'Campings - Nuitées'!$D$29:$J$29</c15:sqref>
                        </c15:formulaRef>
                      </c:ext>
                    </c:extLst>
                    <c:numCache>
                      <c:formatCode>#,##0</c:formatCode>
                      <c:ptCount val="7"/>
                      <c:pt idx="0">
                        <c:v>81037</c:v>
                      </c:pt>
                      <c:pt idx="1">
                        <c:v>93327</c:v>
                      </c:pt>
                      <c:pt idx="2">
                        <c:v>85816</c:v>
                      </c:pt>
                      <c:pt idx="3">
                        <c:v>94463.121457999994</c:v>
                      </c:pt>
                      <c:pt idx="4">
                        <c:v>0</c:v>
                      </c:pt>
                      <c:pt idx="5">
                        <c:v>0</c:v>
                      </c:pt>
                      <c:pt idx="6">
                        <c:v>115349.66686</c:v>
                      </c:pt>
                    </c:numCache>
                  </c:numRef>
                </c:val>
                <c:smooth val="0"/>
                <c:extLst xmlns:c15="http://schemas.microsoft.com/office/drawing/2012/chart">
                  <c:ext xmlns:c16="http://schemas.microsoft.com/office/drawing/2014/chart" uri="{C3380CC4-5D6E-409C-BE32-E72D297353CC}">
                    <c16:uniqueId val="{0000000A-EE33-449F-9E66-075D16F4B4AF}"/>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'Campings - Nuitées'!$B$31:$C$31</c15:sqref>
                        </c15:formulaRef>
                      </c:ext>
                    </c:extLst>
                    <c:strCache>
                      <c:ptCount val="2"/>
                      <c:pt idx="0">
                        <c:v>Nuitées étrangères</c:v>
                      </c:pt>
                      <c:pt idx="1">
                        <c:v>Charente</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xmlns:c15="http://schemas.microsoft.com/office/drawing/2012/chart">
                      <c:ext xmlns:c15="http://schemas.microsoft.com/office/drawing/2012/chart" uri="{02D57815-91ED-43cb-92C2-25804820EDAC}">
                        <c15:formulaRef>
                          <c15:sqref>'Campings - Nuitées'!$D$26:$J$26</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'Campings - Nuitées'!$D$31:$J$31</c15:sqref>
                        </c15:formulaRef>
                      </c:ext>
                    </c:extLst>
                    <c:numCache>
                      <c:formatCode>#,##0</c:formatCode>
                      <c:ptCount val="7"/>
                      <c:pt idx="0">
                        <c:v>55807</c:v>
                      </c:pt>
                      <c:pt idx="1">
                        <c:v>52630</c:v>
                      </c:pt>
                      <c:pt idx="2">
                        <c:v>61692</c:v>
                      </c:pt>
                      <c:pt idx="3">
                        <c:v>59614.717153999998</c:v>
                      </c:pt>
                      <c:pt idx="4">
                        <c:v>0</c:v>
                      </c:pt>
                      <c:pt idx="5">
                        <c:v>0</c:v>
                      </c:pt>
                      <c:pt idx="6">
                        <c:v>45866.366154000003</c:v>
                      </c:pt>
                    </c:numCache>
                  </c:numRef>
                </c:val>
                <c:smooth val="0"/>
                <c:extLst xmlns:c15="http://schemas.microsoft.com/office/drawing/2012/chart">
                  <c:ext xmlns:c16="http://schemas.microsoft.com/office/drawing/2014/chart" uri="{C3380CC4-5D6E-409C-BE32-E72D297353CC}">
                    <c16:uniqueId val="{0000000B-EE33-449F-9E66-075D16F4B4AF}"/>
                  </c:ext>
                </c:extLst>
              </c15:ser>
            </c15:filteredLineSeries>
          </c:ext>
        </c:extLst>
      </c:lineChart>
      <c:catAx>
        <c:axId val="52981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9813856"/>
        <c:crosses val="autoZero"/>
        <c:auto val="1"/>
        <c:lblAlgn val="ctr"/>
        <c:lblOffset val="100"/>
        <c:noMultiLvlLbl val="0"/>
      </c:catAx>
      <c:valAx>
        <c:axId val="529813856"/>
        <c:scaling>
          <c:orientation val="minMax"/>
        </c:scaling>
        <c:delete val="1"/>
        <c:axPos val="l"/>
        <c:numFmt formatCode="#,##0" sourceLinked="1"/>
        <c:majorTickMark val="out"/>
        <c:minorTickMark val="none"/>
        <c:tickLblPos val="nextTo"/>
        <c:crossAx val="529816576"/>
        <c:crosses val="autoZero"/>
        <c:crossBetween val="between"/>
      </c:valAx>
      <c:spPr>
        <a:noFill/>
        <a:ln>
          <a:noFill/>
        </a:ln>
        <a:effectLst/>
      </c:spPr>
    </c:plotArea>
    <c:legend>
      <c:legendPos val="b"/>
      <c:layout>
        <c:manualLayout>
          <c:xMode val="edge"/>
          <c:yMode val="edge"/>
          <c:x val="9.2766841644794373E-3"/>
          <c:y val="0.82291557305336838"/>
          <c:w val="0.9786688538932633"/>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r>
              <a:rPr lang="fr-FR" sz="1100" b="1">
                <a:solidFill>
                  <a:schemeClr val="bg1"/>
                </a:solidFill>
                <a:latin typeface="Myriad Pro" panose="020B0503030403020204" pitchFamily="34" charset="0"/>
              </a:rPr>
              <a:t>Evolution des nuitées </a:t>
            </a:r>
            <a:r>
              <a:rPr lang="fr-FR" sz="1100" b="1" baseline="0">
                <a:solidFill>
                  <a:schemeClr val="bg1"/>
                </a:solidFill>
                <a:latin typeface="Myriad Pro" panose="020B0503030403020204" pitchFamily="34" charset="0"/>
              </a:rPr>
              <a:t> - Charente</a:t>
            </a:r>
          </a:p>
        </c:rich>
      </c:tx>
      <c:overlay val="0"/>
      <c:spPr>
        <a:solidFill>
          <a:srgbClr val="6B6D7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endParaRPr lang="fr-FR"/>
        </a:p>
      </c:txPr>
    </c:title>
    <c:autoTitleDeleted val="0"/>
    <c:plotArea>
      <c:layout>
        <c:manualLayout>
          <c:layoutTarget val="inner"/>
          <c:xMode val="edge"/>
          <c:yMode val="edge"/>
          <c:x val="2.4417731029301278E-2"/>
          <c:y val="0.16201169590643275"/>
          <c:w val="0.95867768595041325"/>
          <c:h val="0.55518828567481693"/>
        </c:manualLayout>
      </c:layout>
      <c:lineChart>
        <c:grouping val="standard"/>
        <c:varyColors val="0"/>
        <c:ser>
          <c:idx val="0"/>
          <c:order val="0"/>
          <c:tx>
            <c:strRef>
              <c:f>'Campings - Nuitées'!$B$27:$C$27</c:f>
              <c:strCache>
                <c:ptCount val="2"/>
                <c:pt idx="0">
                  <c:v>Nuitées totales</c:v>
                </c:pt>
                <c:pt idx="1">
                  <c:v>Charente</c:v>
                </c:pt>
              </c:strCache>
            </c:strRef>
          </c:tx>
          <c:spPr>
            <a:ln w="28575" cap="rnd">
              <a:solidFill>
                <a:srgbClr val="6B6D70"/>
              </a:solidFill>
              <a:round/>
            </a:ln>
            <a:effectLst/>
          </c:spPr>
          <c:marker>
            <c:symbol val="circle"/>
            <c:size val="7"/>
            <c:spPr>
              <a:solidFill>
                <a:schemeClr val="bg1"/>
              </a:solidFill>
              <a:ln w="9525">
                <a:solidFill>
                  <a:srgbClr val="6B6D70"/>
                </a:solidFill>
              </a:ln>
              <a:effectLst/>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0D-4CC4-949F-46FD1DD2D788}"/>
                </c:ext>
              </c:extLst>
            </c:dLbl>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0D-4CC4-949F-46FD1DD2D788}"/>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EA-4515-83D3-1B38C078207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Nuitées'!$D$26:$J$26</c:f>
              <c:numCache>
                <c:formatCode>General</c:formatCode>
                <c:ptCount val="7"/>
                <c:pt idx="0">
                  <c:v>2016</c:v>
                </c:pt>
                <c:pt idx="1">
                  <c:v>2017</c:v>
                </c:pt>
                <c:pt idx="2">
                  <c:v>2018</c:v>
                </c:pt>
                <c:pt idx="3">
                  <c:v>2019</c:v>
                </c:pt>
                <c:pt idx="4">
                  <c:v>2020</c:v>
                </c:pt>
                <c:pt idx="5">
                  <c:v>2021</c:v>
                </c:pt>
                <c:pt idx="6">
                  <c:v>2022</c:v>
                </c:pt>
              </c:numCache>
            </c:numRef>
          </c:cat>
          <c:val>
            <c:numRef>
              <c:f>'Campings - Nuitées'!$D$27:$J$27</c:f>
              <c:numCache>
                <c:formatCode>#,##0</c:formatCode>
                <c:ptCount val="7"/>
                <c:pt idx="0">
                  <c:v>136844</c:v>
                </c:pt>
                <c:pt idx="1">
                  <c:v>145957</c:v>
                </c:pt>
                <c:pt idx="2">
                  <c:v>147508</c:v>
                </c:pt>
                <c:pt idx="3">
                  <c:v>154077.83859999999</c:v>
                </c:pt>
                <c:pt idx="4">
                  <c:v>0</c:v>
                </c:pt>
                <c:pt idx="5">
                  <c:v>0</c:v>
                </c:pt>
                <c:pt idx="6">
                  <c:v>161216.033012</c:v>
                </c:pt>
              </c:numCache>
            </c:numRef>
          </c:val>
          <c:smooth val="0"/>
          <c:extLst>
            <c:ext xmlns:c16="http://schemas.microsoft.com/office/drawing/2014/chart" uri="{C3380CC4-5D6E-409C-BE32-E72D297353CC}">
              <c16:uniqueId val="{00000002-200D-4CC4-949F-46FD1DD2D788}"/>
            </c:ext>
          </c:extLst>
        </c:ser>
        <c:ser>
          <c:idx val="2"/>
          <c:order val="2"/>
          <c:tx>
            <c:strRef>
              <c:f>'Campings - Nuitées'!$B$29:$C$29</c:f>
              <c:strCache>
                <c:ptCount val="2"/>
                <c:pt idx="0">
                  <c:v>Nuitées françaises</c:v>
                </c:pt>
                <c:pt idx="1">
                  <c:v>Charente</c:v>
                </c:pt>
              </c:strCache>
            </c:strRef>
          </c:tx>
          <c:spPr>
            <a:ln w="28575" cap="rnd">
              <a:solidFill>
                <a:schemeClr val="accent3">
                  <a:lumMod val="75000"/>
                </a:schemeClr>
              </a:solidFill>
              <a:round/>
            </a:ln>
            <a:effectLst/>
          </c:spPr>
          <c:marker>
            <c:symbol val="circle"/>
            <c:size val="7"/>
            <c:spPr>
              <a:solidFill>
                <a:schemeClr val="bg1"/>
              </a:solidFill>
              <a:ln w="9525">
                <a:solidFill>
                  <a:schemeClr val="accent3">
                    <a:lumMod val="75000"/>
                  </a:schemeClr>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3-200D-4CC4-949F-46FD1DD2D788}"/>
                </c:ext>
              </c:extLst>
            </c:dLbl>
            <c:dLbl>
              <c:idx val="2"/>
              <c:delete val="1"/>
              <c:extLst>
                <c:ext xmlns:c15="http://schemas.microsoft.com/office/drawing/2012/chart" uri="{CE6537A1-D6FC-4f65-9D91-7224C49458BB}"/>
                <c:ext xmlns:c16="http://schemas.microsoft.com/office/drawing/2014/chart" uri="{C3380CC4-5D6E-409C-BE32-E72D297353CC}">
                  <c16:uniqueId val="{00000004-200D-4CC4-949F-46FD1DD2D78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Nuitées'!$D$26:$J$26</c:f>
              <c:numCache>
                <c:formatCode>General</c:formatCode>
                <c:ptCount val="7"/>
                <c:pt idx="0">
                  <c:v>2016</c:v>
                </c:pt>
                <c:pt idx="1">
                  <c:v>2017</c:v>
                </c:pt>
                <c:pt idx="2">
                  <c:v>2018</c:v>
                </c:pt>
                <c:pt idx="3">
                  <c:v>2019</c:v>
                </c:pt>
                <c:pt idx="4">
                  <c:v>2020</c:v>
                </c:pt>
                <c:pt idx="5">
                  <c:v>2021</c:v>
                </c:pt>
                <c:pt idx="6">
                  <c:v>2022</c:v>
                </c:pt>
              </c:numCache>
            </c:numRef>
          </c:cat>
          <c:val>
            <c:numRef>
              <c:f>'Campings - Nuitées'!$D$29:$J$29</c:f>
              <c:numCache>
                <c:formatCode>#,##0</c:formatCode>
                <c:ptCount val="7"/>
                <c:pt idx="0">
                  <c:v>81037</c:v>
                </c:pt>
                <c:pt idx="1">
                  <c:v>93327</c:v>
                </c:pt>
                <c:pt idx="2">
                  <c:v>85816</c:v>
                </c:pt>
                <c:pt idx="3">
                  <c:v>94463.121457999994</c:v>
                </c:pt>
                <c:pt idx="4">
                  <c:v>0</c:v>
                </c:pt>
                <c:pt idx="5">
                  <c:v>0</c:v>
                </c:pt>
                <c:pt idx="6">
                  <c:v>115349.66686</c:v>
                </c:pt>
              </c:numCache>
            </c:numRef>
          </c:val>
          <c:smooth val="0"/>
          <c:extLst>
            <c:ext xmlns:c16="http://schemas.microsoft.com/office/drawing/2014/chart" uri="{C3380CC4-5D6E-409C-BE32-E72D297353CC}">
              <c16:uniqueId val="{00000005-200D-4CC4-949F-46FD1DD2D788}"/>
            </c:ext>
          </c:extLst>
        </c:ser>
        <c:ser>
          <c:idx val="4"/>
          <c:order val="4"/>
          <c:tx>
            <c:strRef>
              <c:f>'Campings - Nuitées'!$B$31:$C$31</c:f>
              <c:strCache>
                <c:ptCount val="2"/>
                <c:pt idx="0">
                  <c:v>Nuitées étrangères</c:v>
                </c:pt>
                <c:pt idx="1">
                  <c:v>Charente</c:v>
                </c:pt>
              </c:strCache>
            </c:strRef>
          </c:tx>
          <c:spPr>
            <a:ln w="28575" cap="rnd">
              <a:solidFill>
                <a:schemeClr val="accent3"/>
              </a:solidFill>
              <a:round/>
            </a:ln>
            <a:effectLst/>
          </c:spPr>
          <c:marker>
            <c:symbol val="circle"/>
            <c:size val="7"/>
            <c:spPr>
              <a:solidFill>
                <a:schemeClr val="bg1"/>
              </a:solidFill>
              <a:ln w="9525">
                <a:solidFill>
                  <a:schemeClr val="accent3"/>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6-200D-4CC4-949F-46FD1DD2D788}"/>
                </c:ext>
              </c:extLst>
            </c:dLbl>
            <c:dLbl>
              <c:idx val="2"/>
              <c:delete val="1"/>
              <c:extLst>
                <c:ext xmlns:c15="http://schemas.microsoft.com/office/drawing/2012/chart" uri="{CE6537A1-D6FC-4f65-9D91-7224C49458BB}"/>
                <c:ext xmlns:c16="http://schemas.microsoft.com/office/drawing/2014/chart" uri="{C3380CC4-5D6E-409C-BE32-E72D297353CC}">
                  <c16:uniqueId val="{00000007-200D-4CC4-949F-46FD1DD2D78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Nuitées'!$D$26:$J$26</c:f>
              <c:numCache>
                <c:formatCode>General</c:formatCode>
                <c:ptCount val="7"/>
                <c:pt idx="0">
                  <c:v>2016</c:v>
                </c:pt>
                <c:pt idx="1">
                  <c:v>2017</c:v>
                </c:pt>
                <c:pt idx="2">
                  <c:v>2018</c:v>
                </c:pt>
                <c:pt idx="3">
                  <c:v>2019</c:v>
                </c:pt>
                <c:pt idx="4">
                  <c:v>2020</c:v>
                </c:pt>
                <c:pt idx="5">
                  <c:v>2021</c:v>
                </c:pt>
                <c:pt idx="6">
                  <c:v>2022</c:v>
                </c:pt>
              </c:numCache>
            </c:numRef>
          </c:cat>
          <c:val>
            <c:numRef>
              <c:f>'Campings - Nuitées'!$D$31:$J$31</c:f>
              <c:numCache>
                <c:formatCode>#,##0</c:formatCode>
                <c:ptCount val="7"/>
                <c:pt idx="0">
                  <c:v>55807</c:v>
                </c:pt>
                <c:pt idx="1">
                  <c:v>52630</c:v>
                </c:pt>
                <c:pt idx="2">
                  <c:v>61692</c:v>
                </c:pt>
                <c:pt idx="3">
                  <c:v>59614.717153999998</c:v>
                </c:pt>
                <c:pt idx="4">
                  <c:v>0</c:v>
                </c:pt>
                <c:pt idx="5">
                  <c:v>0</c:v>
                </c:pt>
                <c:pt idx="6">
                  <c:v>45866.366154000003</c:v>
                </c:pt>
              </c:numCache>
            </c:numRef>
          </c:val>
          <c:smooth val="0"/>
          <c:extLst>
            <c:ext xmlns:c16="http://schemas.microsoft.com/office/drawing/2014/chart" uri="{C3380CC4-5D6E-409C-BE32-E72D297353CC}">
              <c16:uniqueId val="{00000008-200D-4CC4-949F-46FD1DD2D788}"/>
            </c:ext>
          </c:extLst>
        </c:ser>
        <c:dLbls>
          <c:showLegendKey val="0"/>
          <c:showVal val="0"/>
          <c:showCatName val="0"/>
          <c:showSerName val="0"/>
          <c:showPercent val="0"/>
          <c:showBubbleSize val="0"/>
        </c:dLbls>
        <c:marker val="1"/>
        <c:smooth val="0"/>
        <c:axId val="529810592"/>
        <c:axId val="529811136"/>
        <c:extLst>
          <c:ext xmlns:c15="http://schemas.microsoft.com/office/drawing/2012/chart" uri="{02D57815-91ED-43cb-92C2-25804820EDAC}">
            <c15:filteredLineSeries>
              <c15:ser>
                <c:idx val="1"/>
                <c:order val="1"/>
                <c:tx>
                  <c:strRef>
                    <c:extLst>
                      <c:ext uri="{02D57815-91ED-43cb-92C2-25804820EDAC}">
                        <c15:formulaRef>
                          <c15:sqref>'Campings - Nuitées'!$B$28:$C$28</c15:sqref>
                        </c15:formulaRef>
                      </c:ext>
                    </c:extLst>
                    <c:strCache>
                      <c:ptCount val="2"/>
                      <c:pt idx="0">
                        <c:v>Nuitées totales</c:v>
                      </c:pt>
                      <c:pt idx="1">
                        <c:v>Les Charentes</c:v>
                      </c:pt>
                    </c:strCache>
                  </c:strRef>
                </c:tx>
                <c:spPr>
                  <a:ln w="28575" cap="rnd">
                    <a:solidFill>
                      <a:srgbClr val="6B6D70"/>
                    </a:solidFill>
                    <a:round/>
                  </a:ln>
                  <a:effectLst/>
                </c:spPr>
                <c:marker>
                  <c:symbol val="circle"/>
                  <c:size val="8"/>
                  <c:spPr>
                    <a:solidFill>
                      <a:schemeClr val="bg1"/>
                    </a:solidFill>
                    <a:ln w="9525">
                      <a:solidFill>
                        <a:srgbClr val="6B6D70"/>
                      </a:solidFill>
                    </a:ln>
                    <a:effectLst/>
                  </c:spPr>
                </c:marker>
                <c:dLbls>
                  <c:dLbl>
                    <c:idx val="0"/>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9-200D-4CC4-949F-46FD1DD2D788}"/>
                      </c:ext>
                    </c:extLst>
                  </c:dLbl>
                  <c:dLbl>
                    <c:idx val="3"/>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A-200D-4CC4-949F-46FD1DD2D788}"/>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6B6D70"/>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'Campings - Nuitées'!$D$26:$J$26</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c:ext uri="{02D57815-91ED-43cb-92C2-25804820EDAC}">
                        <c15:formulaRef>
                          <c15:sqref>'Campings - Nuitées'!$D$28:$J$28</c15:sqref>
                        </c15:formulaRef>
                      </c:ext>
                    </c:extLst>
                    <c:numCache>
                      <c:formatCode>#,##0</c:formatCode>
                      <c:ptCount val="7"/>
                      <c:pt idx="0">
                        <c:v>6953281</c:v>
                      </c:pt>
                      <c:pt idx="1">
                        <c:v>7080424</c:v>
                      </c:pt>
                      <c:pt idx="2">
                        <c:v>7116004</c:v>
                      </c:pt>
                      <c:pt idx="3">
                        <c:v>7450899.5875949999</c:v>
                      </c:pt>
                      <c:pt idx="4">
                        <c:v>0</c:v>
                      </c:pt>
                      <c:pt idx="5">
                        <c:v>0</c:v>
                      </c:pt>
                      <c:pt idx="6">
                        <c:v>8205771.1333089899</c:v>
                      </c:pt>
                    </c:numCache>
                  </c:numRef>
                </c:val>
                <c:smooth val="0"/>
                <c:extLst>
                  <c:ext xmlns:c16="http://schemas.microsoft.com/office/drawing/2014/chart" uri="{C3380CC4-5D6E-409C-BE32-E72D297353CC}">
                    <c16:uniqueId val="{0000000B-200D-4CC4-949F-46FD1DD2D788}"/>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'Campings - Nuitées'!$B$30:$C$30</c15:sqref>
                        </c15:formulaRef>
                      </c:ext>
                    </c:extLst>
                    <c:strCache>
                      <c:ptCount val="2"/>
                      <c:pt idx="0">
                        <c:v>Nuitées françaises</c:v>
                      </c:pt>
                      <c:pt idx="1">
                        <c:v>Les Charentes</c:v>
                      </c:pt>
                    </c:strCache>
                  </c:strRef>
                </c:tx>
                <c:spPr>
                  <a:ln w="28575" cap="rnd">
                    <a:solidFill>
                      <a:schemeClr val="bg2">
                        <a:lumMod val="90000"/>
                      </a:schemeClr>
                    </a:solidFill>
                    <a:round/>
                  </a:ln>
                  <a:effectLst/>
                </c:spPr>
                <c:marker>
                  <c:symbol val="circle"/>
                  <c:size val="8"/>
                  <c:spPr>
                    <a:solidFill>
                      <a:schemeClr val="bg1"/>
                    </a:solidFill>
                    <a:ln w="9525">
                      <a:solidFill>
                        <a:schemeClr val="bg2">
                          <a:lumMod val="75000"/>
                        </a:schemeClr>
                      </a:solidFill>
                    </a:ln>
                    <a:effectLst/>
                  </c:spPr>
                </c:marker>
                <c:dLbls>
                  <c:dLbl>
                    <c:idx val="1"/>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200D-4CC4-949F-46FD1DD2D788}"/>
                      </c:ext>
                    </c:extLst>
                  </c:dLbl>
                  <c:dLbl>
                    <c:idx val="3"/>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200D-4CC4-949F-46FD1DD2D788}"/>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2">
                              <a:lumMod val="75000"/>
                            </a:schemeClr>
                          </a:solidFill>
                          <a:latin typeface="Myriad Pro" panose="020B0503030403020204" pitchFamily="34" charset="0"/>
                          <a:ea typeface="+mn-ea"/>
                          <a:cs typeface="+mn-cs"/>
                        </a:defRPr>
                      </a:pPr>
                      <a:endParaRPr lang="fr-FR"/>
                    </a:p>
                  </c:txPr>
                  <c:dLblPos val="b"/>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'Campings - Nuitées'!$D$26:$J$26</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'Campings - Nuitées'!$D$30:$J$30</c15:sqref>
                        </c15:formulaRef>
                      </c:ext>
                    </c:extLst>
                    <c:numCache>
                      <c:formatCode>#,##0</c:formatCode>
                      <c:ptCount val="7"/>
                      <c:pt idx="0">
                        <c:v>5777665</c:v>
                      </c:pt>
                      <c:pt idx="1">
                        <c:v>5930899</c:v>
                      </c:pt>
                      <c:pt idx="2">
                        <c:v>5803804</c:v>
                      </c:pt>
                      <c:pt idx="3">
                        <c:v>6052233.8289939994</c:v>
                      </c:pt>
                      <c:pt idx="4">
                        <c:v>0</c:v>
                      </c:pt>
                      <c:pt idx="5">
                        <c:v>0</c:v>
                      </c:pt>
                      <c:pt idx="6">
                        <c:v>6801681.6538979905</c:v>
                      </c:pt>
                    </c:numCache>
                  </c:numRef>
                </c:val>
                <c:smooth val="0"/>
                <c:extLst xmlns:c15="http://schemas.microsoft.com/office/drawing/2012/chart">
                  <c:ext xmlns:c16="http://schemas.microsoft.com/office/drawing/2014/chart" uri="{C3380CC4-5D6E-409C-BE32-E72D297353CC}">
                    <c16:uniqueId val="{0000000E-200D-4CC4-949F-46FD1DD2D788}"/>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'Campings - Nuitées'!$B$32:$C$32</c15:sqref>
                        </c15:formulaRef>
                      </c:ext>
                    </c:extLst>
                    <c:strCache>
                      <c:ptCount val="2"/>
                      <c:pt idx="0">
                        <c:v>Nuitées étrangères</c:v>
                      </c:pt>
                      <c:pt idx="1">
                        <c:v>Les Charentes</c:v>
                      </c:pt>
                    </c:strCache>
                  </c:strRef>
                </c:tx>
                <c:spPr>
                  <a:ln w="28575" cap="rnd">
                    <a:solidFill>
                      <a:schemeClr val="bg2">
                        <a:lumMod val="25000"/>
                      </a:schemeClr>
                    </a:solidFill>
                    <a:round/>
                  </a:ln>
                  <a:effectLst/>
                </c:spPr>
                <c:marker>
                  <c:symbol val="circle"/>
                  <c:size val="9"/>
                  <c:spPr>
                    <a:solidFill>
                      <a:schemeClr val="bg1"/>
                    </a:solidFill>
                    <a:ln w="9525">
                      <a:solidFill>
                        <a:schemeClr val="bg2">
                          <a:lumMod val="25000"/>
                        </a:schemeClr>
                      </a:solidFill>
                    </a:ln>
                    <a:effectLst/>
                  </c:spPr>
                </c:marker>
                <c:dLbls>
                  <c:dLbl>
                    <c:idx val="1"/>
                    <c:dLblPos val="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200D-4CC4-949F-46FD1DD2D788}"/>
                      </c:ext>
                    </c:extLst>
                  </c:dLbl>
                  <c:dLbl>
                    <c:idx val="3"/>
                    <c:dLblPos val="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200D-4CC4-949F-46FD1DD2D788}"/>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2">
                              <a:lumMod val="25000"/>
                            </a:schemeClr>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'Campings - Nuitées'!$D$26:$J$26</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'Campings - Nuitées'!$D$32:$J$32</c15:sqref>
                        </c15:formulaRef>
                      </c:ext>
                    </c:extLst>
                    <c:numCache>
                      <c:formatCode>#,##0</c:formatCode>
                      <c:ptCount val="7"/>
                      <c:pt idx="0">
                        <c:v>1175616</c:v>
                      </c:pt>
                      <c:pt idx="1">
                        <c:v>1149524</c:v>
                      </c:pt>
                      <c:pt idx="2">
                        <c:v>1312200</c:v>
                      </c:pt>
                      <c:pt idx="3">
                        <c:v>1398665.758592</c:v>
                      </c:pt>
                      <c:pt idx="4">
                        <c:v>0</c:v>
                      </c:pt>
                      <c:pt idx="5">
                        <c:v>0</c:v>
                      </c:pt>
                      <c:pt idx="6">
                        <c:v>1404089.4794329999</c:v>
                      </c:pt>
                    </c:numCache>
                  </c:numRef>
                </c:val>
                <c:smooth val="0"/>
                <c:extLst xmlns:c15="http://schemas.microsoft.com/office/drawing/2012/chart">
                  <c:ext xmlns:c16="http://schemas.microsoft.com/office/drawing/2014/chart" uri="{C3380CC4-5D6E-409C-BE32-E72D297353CC}">
                    <c16:uniqueId val="{00000011-200D-4CC4-949F-46FD1DD2D788}"/>
                  </c:ext>
                </c:extLst>
              </c15:ser>
            </c15:filteredLineSeries>
          </c:ext>
        </c:extLst>
      </c:lineChart>
      <c:catAx>
        <c:axId val="52981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9811136"/>
        <c:crosses val="autoZero"/>
        <c:auto val="1"/>
        <c:lblAlgn val="ctr"/>
        <c:lblOffset val="100"/>
        <c:noMultiLvlLbl val="0"/>
      </c:catAx>
      <c:valAx>
        <c:axId val="529811136"/>
        <c:scaling>
          <c:orientation val="minMax"/>
        </c:scaling>
        <c:delete val="1"/>
        <c:axPos val="l"/>
        <c:numFmt formatCode="#,##0" sourceLinked="1"/>
        <c:majorTickMark val="out"/>
        <c:minorTickMark val="none"/>
        <c:tickLblPos val="nextTo"/>
        <c:crossAx val="529810592"/>
        <c:crosses val="autoZero"/>
        <c:crossBetween val="between"/>
      </c:valAx>
      <c:spPr>
        <a:noFill/>
        <a:ln>
          <a:noFill/>
        </a:ln>
        <a:effectLst/>
      </c:spPr>
    </c:plotArea>
    <c:legend>
      <c:legendPos val="b"/>
      <c:layout>
        <c:manualLayout>
          <c:xMode val="edge"/>
          <c:yMode val="edge"/>
          <c:x val="9.2766841644794373E-3"/>
          <c:y val="0.82291557305336838"/>
          <c:w val="0.9786688538932633"/>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r>
              <a:rPr lang="fr-FR" sz="1100" b="1">
                <a:solidFill>
                  <a:srgbClr val="6B6D70"/>
                </a:solidFill>
                <a:latin typeface="Myriad Pro" panose="020B0503030403020204" pitchFamily="34" charset="0"/>
              </a:rPr>
              <a:t>a</a:t>
            </a:r>
            <a:r>
              <a:rPr lang="fr-FR" sz="1100" b="1">
                <a:solidFill>
                  <a:schemeClr val="bg1"/>
                </a:solidFill>
                <a:latin typeface="Myriad Pro" panose="020B0503030403020204" pitchFamily="34" charset="0"/>
              </a:rPr>
              <a:t>Evolution des nuitées </a:t>
            </a:r>
            <a:r>
              <a:rPr lang="fr-FR" sz="1100" b="1" baseline="0">
                <a:solidFill>
                  <a:schemeClr val="bg1"/>
                </a:solidFill>
                <a:latin typeface="Myriad Pro" panose="020B0503030403020204" pitchFamily="34" charset="0"/>
              </a:rPr>
              <a:t> - Charente</a:t>
            </a:r>
            <a:r>
              <a:rPr lang="fr-FR" sz="1100" b="1" baseline="0">
                <a:solidFill>
                  <a:srgbClr val="6B6D70"/>
                </a:solidFill>
                <a:latin typeface="Myriad Pro" panose="020B0503030403020204" pitchFamily="34" charset="0"/>
              </a:rPr>
              <a:t> </a:t>
            </a:r>
            <a:r>
              <a:rPr lang="fr-FR" sz="1100" b="1" baseline="0">
                <a:solidFill>
                  <a:srgbClr val="007188"/>
                </a:solidFill>
                <a:latin typeface="Myriad Pro" panose="020B0503030403020204" pitchFamily="34" charset="0"/>
              </a:rPr>
              <a:t> </a:t>
            </a:r>
            <a:r>
              <a:rPr lang="fr-FR" sz="1100" b="1" baseline="0">
                <a:solidFill>
                  <a:srgbClr val="6B6D70"/>
                </a:solidFill>
                <a:latin typeface="Myriad Pro" panose="020B0503030403020204" pitchFamily="34" charset="0"/>
              </a:rPr>
              <a:t>    </a:t>
            </a:r>
            <a:r>
              <a:rPr lang="fr-FR" sz="1100" b="1" baseline="0">
                <a:solidFill>
                  <a:schemeClr val="bg1"/>
                </a:solidFill>
                <a:latin typeface="Myriad Pro" panose="020B0503030403020204" pitchFamily="34" charset="0"/>
              </a:rPr>
              <a:t> </a:t>
            </a:r>
          </a:p>
        </c:rich>
      </c:tx>
      <c:overlay val="0"/>
      <c:spPr>
        <a:solidFill>
          <a:srgbClr val="6B6D7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endParaRPr lang="fr-FR"/>
        </a:p>
      </c:txPr>
    </c:title>
    <c:autoTitleDeleted val="0"/>
    <c:plotArea>
      <c:layout/>
      <c:lineChart>
        <c:grouping val="standard"/>
        <c:varyColors val="0"/>
        <c:ser>
          <c:idx val="0"/>
          <c:order val="0"/>
          <c:tx>
            <c:strRef>
              <c:f>'Hôtels - Nuitées'!$B$26:$C$26</c:f>
              <c:strCache>
                <c:ptCount val="2"/>
                <c:pt idx="0">
                  <c:v>Nuitées totales</c:v>
                </c:pt>
                <c:pt idx="1">
                  <c:v>Charente</c:v>
                </c:pt>
              </c:strCache>
            </c:strRef>
          </c:tx>
          <c:spPr>
            <a:ln w="28575" cap="rnd">
              <a:solidFill>
                <a:srgbClr val="6B6D70"/>
              </a:solidFill>
              <a:round/>
            </a:ln>
            <a:effectLst/>
          </c:spPr>
          <c:marker>
            <c:symbol val="circle"/>
            <c:size val="7"/>
            <c:spPr>
              <a:solidFill>
                <a:schemeClr val="bg1"/>
              </a:solidFill>
              <a:ln w="9525">
                <a:solidFill>
                  <a:srgbClr val="6B6D7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0-3B6E-4A98-80DC-46FC633FAEA4}"/>
                </c:ext>
              </c:extLst>
            </c:dLbl>
            <c:dLbl>
              <c:idx val="2"/>
              <c:delete val="1"/>
              <c:extLst>
                <c:ext xmlns:c15="http://schemas.microsoft.com/office/drawing/2012/chart" uri="{CE6537A1-D6FC-4f65-9D91-7224C49458BB}"/>
                <c:ext xmlns:c16="http://schemas.microsoft.com/office/drawing/2014/chart" uri="{C3380CC4-5D6E-409C-BE32-E72D297353CC}">
                  <c16:uniqueId val="{00000001-3B6E-4A98-80DC-46FC633FAEA4}"/>
                </c:ext>
              </c:extLst>
            </c:dLbl>
            <c:dLbl>
              <c:idx val="3"/>
              <c:delete val="1"/>
              <c:extLst>
                <c:ext xmlns:c15="http://schemas.microsoft.com/office/drawing/2012/chart" uri="{CE6537A1-D6FC-4f65-9D91-7224C49458BB}"/>
                <c:ext xmlns:c16="http://schemas.microsoft.com/office/drawing/2014/chart" uri="{C3380CC4-5D6E-409C-BE32-E72D297353CC}">
                  <c16:uniqueId val="{00000002-3B6E-4A98-80DC-46FC633FAE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'Hôtels - Nuitées'!$D$25:$J$25</c:f>
              <c:numCache>
                <c:formatCode>General</c:formatCode>
                <c:ptCount val="7"/>
                <c:pt idx="0">
                  <c:v>2016</c:v>
                </c:pt>
                <c:pt idx="1">
                  <c:v>2017</c:v>
                </c:pt>
                <c:pt idx="2">
                  <c:v>2018</c:v>
                </c:pt>
                <c:pt idx="3">
                  <c:v>2019</c:v>
                </c:pt>
                <c:pt idx="4">
                  <c:v>2020</c:v>
                </c:pt>
                <c:pt idx="5">
                  <c:v>2021</c:v>
                </c:pt>
                <c:pt idx="6">
                  <c:v>2022</c:v>
                </c:pt>
              </c:numCache>
            </c:numRef>
          </c:cat>
          <c:val>
            <c:numRef>
              <c:f>'Hôtels - Nuitées'!$D$26:$J$26</c:f>
              <c:numCache>
                <c:formatCode>#,##0</c:formatCode>
                <c:ptCount val="7"/>
                <c:pt idx="0">
                  <c:v>444331</c:v>
                </c:pt>
                <c:pt idx="1">
                  <c:v>451243</c:v>
                </c:pt>
                <c:pt idx="2">
                  <c:v>444874</c:v>
                </c:pt>
                <c:pt idx="3">
                  <c:v>467669</c:v>
                </c:pt>
                <c:pt idx="4">
                  <c:v>324094.61699999997</c:v>
                </c:pt>
                <c:pt idx="6">
                  <c:v>540818.47147700004</c:v>
                </c:pt>
              </c:numCache>
            </c:numRef>
          </c:val>
          <c:smooth val="0"/>
          <c:extLst>
            <c:ext xmlns:c16="http://schemas.microsoft.com/office/drawing/2014/chart" uri="{C3380CC4-5D6E-409C-BE32-E72D297353CC}">
              <c16:uniqueId val="{00000003-3B6E-4A98-80DC-46FC633FAEA4}"/>
            </c:ext>
          </c:extLst>
        </c:ser>
        <c:ser>
          <c:idx val="2"/>
          <c:order val="2"/>
          <c:tx>
            <c:strRef>
              <c:f>'Hôtels - Nuitées'!$B$28:$C$28</c:f>
              <c:strCache>
                <c:ptCount val="2"/>
                <c:pt idx="0">
                  <c:v>Nuitées françaises</c:v>
                </c:pt>
                <c:pt idx="1">
                  <c:v>Charente</c:v>
                </c:pt>
              </c:strCache>
            </c:strRef>
          </c:tx>
          <c:spPr>
            <a:ln w="28575" cap="rnd">
              <a:solidFill>
                <a:schemeClr val="bg2">
                  <a:lumMod val="50000"/>
                </a:schemeClr>
              </a:solidFill>
              <a:round/>
            </a:ln>
            <a:effectLst/>
          </c:spPr>
          <c:marker>
            <c:symbol val="circle"/>
            <c:size val="7"/>
            <c:spPr>
              <a:solidFill>
                <a:schemeClr val="bg1"/>
              </a:solidFill>
              <a:ln w="9525">
                <a:solidFill>
                  <a:schemeClr val="bg2">
                    <a:lumMod val="75000"/>
                  </a:schemeClr>
                </a:solidFill>
              </a:ln>
              <a:effectLst/>
            </c:spPr>
          </c:marker>
          <c:dLbls>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6E-4A98-80DC-46FC633FAEA4}"/>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6E-4A98-80DC-46FC633FAE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'Hôtels - Nuitées'!$D$25:$J$25</c:f>
              <c:numCache>
                <c:formatCode>General</c:formatCode>
                <c:ptCount val="7"/>
                <c:pt idx="0">
                  <c:v>2016</c:v>
                </c:pt>
                <c:pt idx="1">
                  <c:v>2017</c:v>
                </c:pt>
                <c:pt idx="2">
                  <c:v>2018</c:v>
                </c:pt>
                <c:pt idx="3">
                  <c:v>2019</c:v>
                </c:pt>
                <c:pt idx="4">
                  <c:v>2020</c:v>
                </c:pt>
                <c:pt idx="5">
                  <c:v>2021</c:v>
                </c:pt>
                <c:pt idx="6">
                  <c:v>2022</c:v>
                </c:pt>
              </c:numCache>
            </c:numRef>
          </c:cat>
          <c:val>
            <c:numRef>
              <c:f>'Hôtels - Nuitées'!$D$28:$J$28</c:f>
              <c:numCache>
                <c:formatCode>#,##0</c:formatCode>
                <c:ptCount val="7"/>
                <c:pt idx="0">
                  <c:v>375752</c:v>
                </c:pt>
                <c:pt idx="1">
                  <c:v>370569</c:v>
                </c:pt>
                <c:pt idx="2">
                  <c:v>354746</c:v>
                </c:pt>
                <c:pt idx="3">
                  <c:v>390196</c:v>
                </c:pt>
                <c:pt idx="6">
                  <c:v>447755.92765000003</c:v>
                </c:pt>
              </c:numCache>
            </c:numRef>
          </c:val>
          <c:smooth val="0"/>
          <c:extLst>
            <c:ext xmlns:c16="http://schemas.microsoft.com/office/drawing/2014/chart" uri="{C3380CC4-5D6E-409C-BE32-E72D297353CC}">
              <c16:uniqueId val="{00000006-3B6E-4A98-80DC-46FC633FAEA4}"/>
            </c:ext>
          </c:extLst>
        </c:ser>
        <c:ser>
          <c:idx val="4"/>
          <c:order val="4"/>
          <c:tx>
            <c:strRef>
              <c:f>'Hôtels - Nuitées'!$B$30:$C$30</c:f>
              <c:strCache>
                <c:ptCount val="2"/>
                <c:pt idx="0">
                  <c:v>Nuitées étrangères</c:v>
                </c:pt>
                <c:pt idx="1">
                  <c:v>Charente</c:v>
                </c:pt>
              </c:strCache>
            </c:strRef>
          </c:tx>
          <c:spPr>
            <a:ln w="28575" cap="rnd">
              <a:solidFill>
                <a:schemeClr val="bg2">
                  <a:lumMod val="90000"/>
                </a:schemeClr>
              </a:solidFill>
              <a:round/>
            </a:ln>
            <a:effectLst/>
          </c:spPr>
          <c:marker>
            <c:symbol val="circle"/>
            <c:size val="7"/>
            <c:spPr>
              <a:solidFill>
                <a:schemeClr val="bg1"/>
              </a:solidFill>
              <a:ln w="9525">
                <a:solidFill>
                  <a:schemeClr val="bg2">
                    <a:lumMod val="75000"/>
                  </a:schemeClr>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7-3B6E-4A98-80DC-46FC633FAEA4}"/>
                </c:ext>
              </c:extLst>
            </c:dLbl>
            <c:dLbl>
              <c:idx val="2"/>
              <c:delete val="1"/>
              <c:extLst>
                <c:ext xmlns:c15="http://schemas.microsoft.com/office/drawing/2012/chart" uri="{CE6537A1-D6FC-4f65-9D91-7224C49458BB}"/>
                <c:ext xmlns:c16="http://schemas.microsoft.com/office/drawing/2014/chart" uri="{C3380CC4-5D6E-409C-BE32-E72D297353CC}">
                  <c16:uniqueId val="{00000008-3B6E-4A98-80DC-46FC633FAEA4}"/>
                </c:ext>
              </c:extLst>
            </c:dLbl>
            <c:dLbl>
              <c:idx val="3"/>
              <c:delete val="1"/>
              <c:extLst>
                <c:ext xmlns:c15="http://schemas.microsoft.com/office/drawing/2012/chart" uri="{CE6537A1-D6FC-4f65-9D91-7224C49458BB}"/>
                <c:ext xmlns:c16="http://schemas.microsoft.com/office/drawing/2014/chart" uri="{C3380CC4-5D6E-409C-BE32-E72D297353CC}">
                  <c16:uniqueId val="{00000009-3B6E-4A98-80DC-46FC633FAE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'Hôtels - Nuitées'!$D$25:$J$25</c:f>
              <c:numCache>
                <c:formatCode>General</c:formatCode>
                <c:ptCount val="7"/>
                <c:pt idx="0">
                  <c:v>2016</c:v>
                </c:pt>
                <c:pt idx="1">
                  <c:v>2017</c:v>
                </c:pt>
                <c:pt idx="2">
                  <c:v>2018</c:v>
                </c:pt>
                <c:pt idx="3">
                  <c:v>2019</c:v>
                </c:pt>
                <c:pt idx="4">
                  <c:v>2020</c:v>
                </c:pt>
                <c:pt idx="5">
                  <c:v>2021</c:v>
                </c:pt>
                <c:pt idx="6">
                  <c:v>2022</c:v>
                </c:pt>
              </c:numCache>
            </c:numRef>
          </c:cat>
          <c:val>
            <c:numRef>
              <c:f>'Hôtels - Nuitées'!$D$30:$J$30</c:f>
              <c:numCache>
                <c:formatCode>#,##0</c:formatCode>
                <c:ptCount val="7"/>
                <c:pt idx="0">
                  <c:v>68581</c:v>
                </c:pt>
                <c:pt idx="1">
                  <c:v>80673</c:v>
                </c:pt>
                <c:pt idx="2">
                  <c:v>90128</c:v>
                </c:pt>
                <c:pt idx="3">
                  <c:v>77473</c:v>
                </c:pt>
                <c:pt idx="6">
                  <c:v>93062.543823</c:v>
                </c:pt>
              </c:numCache>
            </c:numRef>
          </c:val>
          <c:smooth val="0"/>
          <c:extLst>
            <c:ext xmlns:c16="http://schemas.microsoft.com/office/drawing/2014/chart" uri="{C3380CC4-5D6E-409C-BE32-E72D297353CC}">
              <c16:uniqueId val="{0000000A-3B6E-4A98-80DC-46FC633FAEA4}"/>
            </c:ext>
          </c:extLst>
        </c:ser>
        <c:dLbls>
          <c:showLegendKey val="0"/>
          <c:showVal val="0"/>
          <c:showCatName val="0"/>
          <c:showSerName val="0"/>
          <c:showPercent val="0"/>
          <c:showBubbleSize val="0"/>
        </c:dLbls>
        <c:marker val="1"/>
        <c:smooth val="0"/>
        <c:axId val="860368976"/>
        <c:axId val="860348304"/>
        <c:extLst>
          <c:ext xmlns:c15="http://schemas.microsoft.com/office/drawing/2012/chart" uri="{02D57815-91ED-43cb-92C2-25804820EDAC}">
            <c15:filteredLineSeries>
              <c15:ser>
                <c:idx val="1"/>
                <c:order val="1"/>
                <c:tx>
                  <c:strRef>
                    <c:extLst>
                      <c:ext uri="{02D57815-91ED-43cb-92C2-25804820EDAC}">
                        <c15:formulaRef>
                          <c15:sqref>'Hôtels - Nuitées'!$B$27:$C$27</c15:sqref>
                        </c15:formulaRef>
                      </c:ext>
                    </c:extLst>
                    <c:strCache>
                      <c:ptCount val="2"/>
                      <c:pt idx="0">
                        <c:v>Nuitées totales</c:v>
                      </c:pt>
                      <c:pt idx="1">
                        <c:v>Les Charentes</c:v>
                      </c:pt>
                    </c:strCache>
                  </c:strRef>
                </c:tx>
                <c:spPr>
                  <a:ln w="28575" cap="rnd">
                    <a:solidFill>
                      <a:schemeClr val="accent2"/>
                    </a:solidFill>
                    <a:round/>
                  </a:ln>
                  <a:effectLst/>
                </c:spPr>
                <c:marker>
                  <c:symbol val="circle"/>
                  <c:size val="8"/>
                  <c:spPr>
                    <a:solidFill>
                      <a:schemeClr val="bg1"/>
                    </a:solidFill>
                    <a:ln w="9525">
                      <a:solidFill>
                        <a:srgbClr val="6B6D70"/>
                      </a:solidFill>
                    </a:ln>
                    <a:effectLst/>
                  </c:spPr>
                </c:marker>
                <c:cat>
                  <c:numRef>
                    <c:extLst>
                      <c:ext uri="{02D57815-91ED-43cb-92C2-25804820EDAC}">
                        <c15:formulaRef>
                          <c15:sqref>'Hôtels - Nuitées'!$D$25:$J$25</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c:ext uri="{02D57815-91ED-43cb-92C2-25804820EDAC}">
                        <c15:formulaRef>
                          <c15:sqref>'Hôtels - Nuitées'!$D$27:$J$27</c15:sqref>
                        </c15:formulaRef>
                      </c:ext>
                    </c:extLst>
                    <c:numCache>
                      <c:formatCode>#,##0</c:formatCode>
                      <c:ptCount val="7"/>
                      <c:pt idx="0">
                        <c:v>2683312</c:v>
                      </c:pt>
                      <c:pt idx="1">
                        <c:v>2706387</c:v>
                      </c:pt>
                      <c:pt idx="2">
                        <c:v>2726553</c:v>
                      </c:pt>
                      <c:pt idx="3">
                        <c:v>2788411</c:v>
                      </c:pt>
                      <c:pt idx="4">
                        <c:v>1867388.0469999998</c:v>
                      </c:pt>
                      <c:pt idx="6">
                        <c:v>2829738.9340650002</c:v>
                      </c:pt>
                    </c:numCache>
                  </c:numRef>
                </c:val>
                <c:smooth val="0"/>
                <c:extLst>
                  <c:ext xmlns:c16="http://schemas.microsoft.com/office/drawing/2014/chart" uri="{C3380CC4-5D6E-409C-BE32-E72D297353CC}">
                    <c16:uniqueId val="{0000000B-3B6E-4A98-80DC-46FC633FAEA4}"/>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'Hôtels - Nuitées'!$B$29:$C$29</c15:sqref>
                        </c15:formulaRef>
                      </c:ext>
                    </c:extLst>
                    <c:strCache>
                      <c:ptCount val="2"/>
                      <c:pt idx="0">
                        <c:v>Nuitées françaises</c:v>
                      </c:pt>
                      <c:pt idx="1">
                        <c:v>Les Charentes</c:v>
                      </c:pt>
                    </c:strCache>
                  </c:strRef>
                </c:tx>
                <c:spPr>
                  <a:ln w="28575" cap="rnd">
                    <a:solidFill>
                      <a:srgbClr val="6B6D70"/>
                    </a:solidFill>
                    <a:round/>
                  </a:ln>
                  <a:effectLst/>
                </c:spPr>
                <c:marker>
                  <c:symbol val="circle"/>
                  <c:size val="8"/>
                  <c:spPr>
                    <a:solidFill>
                      <a:schemeClr val="bg1"/>
                    </a:solidFill>
                    <a:ln w="9525">
                      <a:solidFill>
                        <a:srgbClr val="6B6D70"/>
                      </a:solidFill>
                    </a:ln>
                    <a:effectLst/>
                  </c:spPr>
                </c:marker>
                <c:dLbls>
                  <c:dLbl>
                    <c:idx val="1"/>
                    <c:dLblPos val="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3B6E-4A98-80DC-46FC633FAEA4}"/>
                      </c:ext>
                    </c:extLst>
                  </c:dLbl>
                  <c:dLbl>
                    <c:idx val="4"/>
                    <c:dLblPos val="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3B6E-4A98-80DC-46FC633FAEA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6B6D70"/>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'Hôtels - Nuitées'!$D$25:$J$25</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'Hôtels - Nuitées'!$D$29:$J$29</c15:sqref>
                        </c15:formulaRef>
                      </c:ext>
                    </c:extLst>
                    <c:numCache>
                      <c:formatCode>#,##0</c:formatCode>
                      <c:ptCount val="7"/>
                      <c:pt idx="0">
                        <c:v>2324240</c:v>
                      </c:pt>
                      <c:pt idx="1">
                        <c:v>2329090</c:v>
                      </c:pt>
                      <c:pt idx="2">
                        <c:v>2334594</c:v>
                      </c:pt>
                      <c:pt idx="3">
                        <c:v>2420725</c:v>
                      </c:pt>
                      <c:pt idx="6">
                        <c:v>2467306.4720240002</c:v>
                      </c:pt>
                    </c:numCache>
                  </c:numRef>
                </c:val>
                <c:smooth val="0"/>
                <c:extLst xmlns:c15="http://schemas.microsoft.com/office/drawing/2012/chart">
                  <c:ext xmlns:c16="http://schemas.microsoft.com/office/drawing/2014/chart" uri="{C3380CC4-5D6E-409C-BE32-E72D297353CC}">
                    <c16:uniqueId val="{0000000E-3B6E-4A98-80DC-46FC633FAEA4}"/>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'Hôtels - Nuitées'!$B$31:$C$31</c15:sqref>
                        </c15:formulaRef>
                      </c:ext>
                    </c:extLst>
                    <c:strCache>
                      <c:ptCount val="2"/>
                      <c:pt idx="0">
                        <c:v>Nuitées étrangères</c:v>
                      </c:pt>
                      <c:pt idx="1">
                        <c:v>Les Charentes</c:v>
                      </c:pt>
                    </c:strCache>
                  </c:strRef>
                </c:tx>
                <c:spPr>
                  <a:ln w="28575" cap="rnd">
                    <a:solidFill>
                      <a:schemeClr val="bg2">
                        <a:lumMod val="90000"/>
                      </a:schemeClr>
                    </a:solidFill>
                    <a:round/>
                  </a:ln>
                  <a:effectLst/>
                </c:spPr>
                <c:marker>
                  <c:symbol val="circle"/>
                  <c:size val="8"/>
                  <c:spPr>
                    <a:solidFill>
                      <a:schemeClr val="bg1"/>
                    </a:solidFill>
                    <a:ln w="9525">
                      <a:solidFill>
                        <a:schemeClr val="bg2">
                          <a:lumMod val="75000"/>
                        </a:schemeClr>
                      </a:solidFill>
                    </a:ln>
                    <a:effectLst/>
                  </c:spPr>
                </c:marker>
                <c:dLbls>
                  <c:dLbl>
                    <c:idx val="2"/>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3B6E-4A98-80DC-46FC633FAEA4}"/>
                      </c:ext>
                    </c:extLst>
                  </c:dLbl>
                  <c:dLbl>
                    <c:idx val="4"/>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3B6E-4A98-80DC-46FC633FAEA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2">
                              <a:lumMod val="75000"/>
                            </a:schemeClr>
                          </a:solidFill>
                          <a:latin typeface="Myriad Pro" panose="020B0503030403020204" pitchFamily="34" charset="0"/>
                          <a:ea typeface="+mn-ea"/>
                          <a:cs typeface="+mn-cs"/>
                        </a:defRPr>
                      </a:pPr>
                      <a:endParaRPr lang="fr-FR"/>
                    </a:p>
                  </c:txPr>
                  <c:dLblPos val="b"/>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'Hôtels - Nuitées'!$D$25:$J$25</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'Hôtels - Nuitées'!$D$31:$J$31</c15:sqref>
                        </c15:formulaRef>
                      </c:ext>
                    </c:extLst>
                    <c:numCache>
                      <c:formatCode>#,##0</c:formatCode>
                      <c:ptCount val="7"/>
                      <c:pt idx="0">
                        <c:v>359074</c:v>
                      </c:pt>
                      <c:pt idx="1">
                        <c:v>377295</c:v>
                      </c:pt>
                      <c:pt idx="2">
                        <c:v>391960</c:v>
                      </c:pt>
                      <c:pt idx="3">
                        <c:v>367686</c:v>
                      </c:pt>
                      <c:pt idx="6">
                        <c:v>362432.462054</c:v>
                      </c:pt>
                    </c:numCache>
                  </c:numRef>
                </c:val>
                <c:smooth val="0"/>
                <c:extLst xmlns:c15="http://schemas.microsoft.com/office/drawing/2012/chart">
                  <c:ext xmlns:c16="http://schemas.microsoft.com/office/drawing/2014/chart" uri="{C3380CC4-5D6E-409C-BE32-E72D297353CC}">
                    <c16:uniqueId val="{00000011-3B6E-4A98-80DC-46FC633FAEA4}"/>
                  </c:ext>
                </c:extLst>
              </c15:ser>
            </c15:filteredLineSeries>
          </c:ext>
        </c:extLst>
      </c:lineChart>
      <c:catAx>
        <c:axId val="86036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0348304"/>
        <c:crosses val="autoZero"/>
        <c:auto val="1"/>
        <c:lblAlgn val="ctr"/>
        <c:lblOffset val="100"/>
        <c:noMultiLvlLbl val="0"/>
      </c:catAx>
      <c:valAx>
        <c:axId val="860348304"/>
        <c:scaling>
          <c:orientation val="minMax"/>
        </c:scaling>
        <c:delete val="1"/>
        <c:axPos val="l"/>
        <c:numFmt formatCode="#,##0" sourceLinked="1"/>
        <c:majorTickMark val="out"/>
        <c:minorTickMark val="none"/>
        <c:tickLblPos val="nextTo"/>
        <c:crossAx val="860368976"/>
        <c:crosses val="autoZero"/>
        <c:crossBetween val="between"/>
      </c:valAx>
      <c:spPr>
        <a:noFill/>
        <a:ln>
          <a:noFill/>
        </a:ln>
        <a:effectLst/>
      </c:spPr>
    </c:plotArea>
    <c:legend>
      <c:legendPos val="b"/>
      <c:layout>
        <c:manualLayout>
          <c:xMode val="edge"/>
          <c:yMode val="edge"/>
          <c:x val="9.2766841644794373E-3"/>
          <c:y val="0.82291557305336838"/>
          <c:w val="0.9786688538932633"/>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2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4.png"/><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image" Target="../media/image11.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8.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1</xdr:col>
      <xdr:colOff>21167</xdr:colOff>
      <xdr:row>1</xdr:row>
      <xdr:rowOff>10583</xdr:rowOff>
    </xdr:from>
    <xdr:to>
      <xdr:col>4</xdr:col>
      <xdr:colOff>225879</xdr:colOff>
      <xdr:row>4</xdr:row>
      <xdr:rowOff>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11666"/>
          <a:ext cx="2194379" cy="878417"/>
        </a:xfrm>
        <a:prstGeom prst="rect">
          <a:avLst/>
        </a:prstGeom>
      </xdr:spPr>
    </xdr:pic>
    <xdr:clientData/>
  </xdr:twoCellAnchor>
  <xdr:twoCellAnchor>
    <xdr:from>
      <xdr:col>13</xdr:col>
      <xdr:colOff>444499</xdr:colOff>
      <xdr:row>0</xdr:row>
      <xdr:rowOff>137583</xdr:rowOff>
    </xdr:from>
    <xdr:to>
      <xdr:col>14</xdr:col>
      <xdr:colOff>751417</xdr:colOff>
      <xdr:row>4</xdr:row>
      <xdr:rowOff>52916</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9715499" y="137583"/>
          <a:ext cx="1079501" cy="1005416"/>
        </a:xfrm>
        <a:prstGeom prst="rect">
          <a:avLst/>
        </a:prstGeom>
        <a:solidFill>
          <a:srgbClr val="6EC3BD"/>
        </a:solidFill>
        <a:ln w="9525" cmpd="sng">
          <a:solidFill>
            <a:srgbClr val="00B2D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FR" sz="1200">
            <a:solidFill>
              <a:schemeClr val="bg1"/>
            </a:solidFill>
            <a:latin typeface="Myriad Pro" panose="020B0503030403020204" pitchFamily="34" charset="0"/>
          </a:endParaRPr>
        </a:p>
        <a:p>
          <a:pPr algn="ctr"/>
          <a:r>
            <a:rPr lang="fr-FR" sz="2800">
              <a:solidFill>
                <a:schemeClr val="bg1"/>
              </a:solidFill>
              <a:latin typeface="Myriad Pro" panose="020B0503030403020204" pitchFamily="34" charset="0"/>
            </a:rPr>
            <a:t>2023</a:t>
          </a:r>
          <a:endParaRPr lang="fr-FR" sz="2000">
            <a:solidFill>
              <a:schemeClr val="bg1"/>
            </a:solidFill>
            <a:latin typeface="Myriad Pro" panose="020B0503030403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51</xdr:row>
      <xdr:rowOff>0</xdr:rowOff>
    </xdr:from>
    <xdr:to>
      <xdr:col>12</xdr:col>
      <xdr:colOff>272343</xdr:colOff>
      <xdr:row>61</xdr:row>
      <xdr:rowOff>3213</xdr:rowOff>
    </xdr:to>
    <xdr:pic>
      <xdr:nvPicPr>
        <xdr:cNvPr id="3" name="Image 2">
          <a:extLst>
            <a:ext uri="{FF2B5EF4-FFF2-40B4-BE49-F238E27FC236}">
              <a16:creationId xmlns:a16="http://schemas.microsoft.com/office/drawing/2014/main" id="{6012DA42-174A-F1C2-5B68-4315DBFD7785}"/>
            </a:ext>
          </a:extLst>
        </xdr:cNvPr>
        <xdr:cNvPicPr>
          <a:picLocks noChangeAspect="1"/>
        </xdr:cNvPicPr>
      </xdr:nvPicPr>
      <xdr:blipFill>
        <a:blip xmlns:r="http://schemas.openxmlformats.org/officeDocument/2006/relationships" r:embed="rId1"/>
        <a:stretch>
          <a:fillRect/>
        </a:stretch>
      </xdr:blipFill>
      <xdr:spPr>
        <a:xfrm>
          <a:off x="9334500" y="10096500"/>
          <a:ext cx="4548010" cy="1908213"/>
        </a:xfrm>
        <a:prstGeom prst="rect">
          <a:avLst/>
        </a:prstGeom>
      </xdr:spPr>
    </xdr:pic>
    <xdr:clientData/>
  </xdr:twoCellAnchor>
  <xdr:twoCellAnchor editAs="oneCell">
    <xdr:from>
      <xdr:col>5</xdr:col>
      <xdr:colOff>391584</xdr:colOff>
      <xdr:row>142</xdr:row>
      <xdr:rowOff>84667</xdr:rowOff>
    </xdr:from>
    <xdr:to>
      <xdr:col>10</xdr:col>
      <xdr:colOff>21563</xdr:colOff>
      <xdr:row>149</xdr:row>
      <xdr:rowOff>92469</xdr:rowOff>
    </xdr:to>
    <xdr:pic>
      <xdr:nvPicPr>
        <xdr:cNvPr id="8" name="Image 7">
          <a:extLst>
            <a:ext uri="{FF2B5EF4-FFF2-40B4-BE49-F238E27FC236}">
              <a16:creationId xmlns:a16="http://schemas.microsoft.com/office/drawing/2014/main" id="{83F81A41-2AC6-E7AC-7514-F9399FC2F1F8}"/>
            </a:ext>
          </a:extLst>
        </xdr:cNvPr>
        <xdr:cNvPicPr>
          <a:picLocks noChangeAspect="1"/>
        </xdr:cNvPicPr>
      </xdr:nvPicPr>
      <xdr:blipFill>
        <a:blip xmlns:r="http://schemas.openxmlformats.org/officeDocument/2006/relationships" r:embed="rId2"/>
        <a:stretch>
          <a:fillRect/>
        </a:stretch>
      </xdr:blipFill>
      <xdr:spPr>
        <a:xfrm>
          <a:off x="7408334" y="27929417"/>
          <a:ext cx="4572396" cy="21033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423068</xdr:colOff>
      <xdr:row>17</xdr:row>
      <xdr:rowOff>69850</xdr:rowOff>
    </xdr:from>
    <xdr:to>
      <xdr:col>3</xdr:col>
      <xdr:colOff>295598</xdr:colOff>
      <xdr:row>30</xdr:row>
      <xdr:rowOff>100277</xdr:rowOff>
    </xdr:to>
    <xdr:pic>
      <xdr:nvPicPr>
        <xdr:cNvPr id="2" name="Imag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946943" y="3344069"/>
          <a:ext cx="4027811" cy="2506927"/>
        </a:xfrm>
        <a:prstGeom prst="rect">
          <a:avLst/>
        </a:prstGeom>
      </xdr:spPr>
    </xdr:pic>
    <xdr:clientData/>
  </xdr:twoCellAnchor>
  <xdr:twoCellAnchor editAs="oneCell">
    <xdr:from>
      <xdr:col>4</xdr:col>
      <xdr:colOff>1143000</xdr:colOff>
      <xdr:row>18</xdr:row>
      <xdr:rowOff>47625</xdr:rowOff>
    </xdr:from>
    <xdr:to>
      <xdr:col>10</xdr:col>
      <xdr:colOff>129792</xdr:colOff>
      <xdr:row>30</xdr:row>
      <xdr:rowOff>181947</xdr:rowOff>
    </xdr:to>
    <xdr:pic>
      <xdr:nvPicPr>
        <xdr:cNvPr id="4" name="Imag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2"/>
        <a:stretch>
          <a:fillRect/>
        </a:stretch>
      </xdr:blipFill>
      <xdr:spPr>
        <a:xfrm>
          <a:off x="7465219" y="3321844"/>
          <a:ext cx="3999323" cy="24203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355600</xdr:colOff>
      <xdr:row>77</xdr:row>
      <xdr:rowOff>76199</xdr:rowOff>
    </xdr:from>
    <xdr:to>
      <xdr:col>4</xdr:col>
      <xdr:colOff>268533</xdr:colOff>
      <xdr:row>90</xdr:row>
      <xdr:rowOff>140866</xdr:rowOff>
    </xdr:to>
    <xdr:graphicFrame macro="">
      <xdr:nvGraphicFramePr>
        <xdr:cNvPr id="9" name="Graphique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15876</xdr:colOff>
      <xdr:row>77</xdr:row>
      <xdr:rowOff>110066</xdr:rowOff>
    </xdr:from>
    <xdr:to>
      <xdr:col>8</xdr:col>
      <xdr:colOff>716210</xdr:colOff>
      <xdr:row>90</xdr:row>
      <xdr:rowOff>174733</xdr:rowOff>
    </xdr:to>
    <xdr:graphicFrame macro="">
      <xdr:nvGraphicFramePr>
        <xdr:cNvPr id="10" name="Graphique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41123</xdr:colOff>
      <xdr:row>76</xdr:row>
      <xdr:rowOff>147563</xdr:rowOff>
    </xdr:from>
    <xdr:to>
      <xdr:col>14</xdr:col>
      <xdr:colOff>21790</xdr:colOff>
      <xdr:row>90</xdr:row>
      <xdr:rowOff>34430</xdr:rowOff>
    </xdr:to>
    <xdr:graphicFrame macro="">
      <xdr:nvGraphicFramePr>
        <xdr:cNvPr id="11" name="Graphique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530678</xdr:colOff>
      <xdr:row>31</xdr:row>
      <xdr:rowOff>68036</xdr:rowOff>
    </xdr:from>
    <xdr:to>
      <xdr:col>4</xdr:col>
      <xdr:colOff>775607</xdr:colOff>
      <xdr:row>44</xdr:row>
      <xdr:rowOff>57481</xdr:rowOff>
    </xdr:to>
    <xdr:pic>
      <xdr:nvPicPr>
        <xdr:cNvPr id="2" name="Image 1">
          <a:extLst>
            <a:ext uri="{FF2B5EF4-FFF2-40B4-BE49-F238E27FC236}">
              <a16:creationId xmlns:a16="http://schemas.microsoft.com/office/drawing/2014/main" id="{2A49C948-2EB8-4A4C-48C7-62276210FE26}"/>
            </a:ext>
          </a:extLst>
        </xdr:cNvPr>
        <xdr:cNvPicPr>
          <a:picLocks noChangeAspect="1"/>
        </xdr:cNvPicPr>
      </xdr:nvPicPr>
      <xdr:blipFill>
        <a:blip xmlns:r="http://schemas.openxmlformats.org/officeDocument/2006/relationships" r:embed="rId4"/>
        <a:stretch>
          <a:fillRect/>
        </a:stretch>
      </xdr:blipFill>
      <xdr:spPr>
        <a:xfrm>
          <a:off x="898071" y="7375072"/>
          <a:ext cx="3810000" cy="2289052"/>
        </a:xfrm>
        <a:prstGeom prst="rect">
          <a:avLst/>
        </a:prstGeom>
      </xdr:spPr>
    </xdr:pic>
    <xdr:clientData/>
  </xdr:twoCellAnchor>
  <xdr:twoCellAnchor editAs="oneCell">
    <xdr:from>
      <xdr:col>5</xdr:col>
      <xdr:colOff>190501</xdr:colOff>
      <xdr:row>31</xdr:row>
      <xdr:rowOff>122465</xdr:rowOff>
    </xdr:from>
    <xdr:to>
      <xdr:col>11</xdr:col>
      <xdr:colOff>13377</xdr:colOff>
      <xdr:row>43</xdr:row>
      <xdr:rowOff>133536</xdr:rowOff>
    </xdr:to>
    <xdr:pic>
      <xdr:nvPicPr>
        <xdr:cNvPr id="3" name="Image 2">
          <a:extLst>
            <a:ext uri="{FF2B5EF4-FFF2-40B4-BE49-F238E27FC236}">
              <a16:creationId xmlns:a16="http://schemas.microsoft.com/office/drawing/2014/main" id="{86AC807B-FD97-8DEB-2C2C-7CDAA9A493BC}"/>
            </a:ext>
          </a:extLst>
        </xdr:cNvPr>
        <xdr:cNvPicPr>
          <a:picLocks noChangeAspect="1"/>
        </xdr:cNvPicPr>
      </xdr:nvPicPr>
      <xdr:blipFill>
        <a:blip xmlns:r="http://schemas.openxmlformats.org/officeDocument/2006/relationships" r:embed="rId5"/>
        <a:stretch>
          <a:fillRect/>
        </a:stretch>
      </xdr:blipFill>
      <xdr:spPr>
        <a:xfrm>
          <a:off x="5184322" y="7429501"/>
          <a:ext cx="4871126" cy="21337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843614</xdr:colOff>
      <xdr:row>8</xdr:row>
      <xdr:rowOff>150431</xdr:rowOff>
    </xdr:from>
    <xdr:to>
      <xdr:col>3</xdr:col>
      <xdr:colOff>375441</xdr:colOff>
      <xdr:row>12</xdr:row>
      <xdr:rowOff>216721</xdr:rowOff>
    </xdr:to>
    <xdr:pic>
      <xdr:nvPicPr>
        <xdr:cNvPr id="16" name="Image 15" descr="RÃ©sultat de recherche d'images pour &quot;label tourisme handicap&quot;">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4748" y="1678861"/>
          <a:ext cx="1464339" cy="10295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301256</xdr:colOff>
      <xdr:row>8</xdr:row>
      <xdr:rowOff>68668</xdr:rowOff>
    </xdr:from>
    <xdr:to>
      <xdr:col>7</xdr:col>
      <xdr:colOff>679118</xdr:colOff>
      <xdr:row>12</xdr:row>
      <xdr:rowOff>230273</xdr:rowOff>
    </xdr:to>
    <xdr:pic>
      <xdr:nvPicPr>
        <xdr:cNvPr id="17" name="Image 16" descr="RÃ©sultat de recherche d'images pour &quot;label qualitÃ© tourisme&quot;">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01663" y="1597098"/>
          <a:ext cx="1125286" cy="1136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442335</xdr:colOff>
      <xdr:row>8</xdr:row>
      <xdr:rowOff>147231</xdr:rowOff>
    </xdr:from>
    <xdr:to>
      <xdr:col>11</xdr:col>
      <xdr:colOff>563293</xdr:colOff>
      <xdr:row>14</xdr:row>
      <xdr:rowOff>1036</xdr:rowOff>
    </xdr:to>
    <xdr:pic>
      <xdr:nvPicPr>
        <xdr:cNvPr id="18" name="Image 17" descr="RÃ©sultat de recherche d'images pour &quot;label accueil vÃ©lo&quot;">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30271" y="1675661"/>
          <a:ext cx="945911" cy="1256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728345</xdr:colOff>
      <xdr:row>17</xdr:row>
      <xdr:rowOff>125095</xdr:rowOff>
    </xdr:from>
    <xdr:to>
      <xdr:col>5</xdr:col>
      <xdr:colOff>62145</xdr:colOff>
      <xdr:row>31</xdr:row>
      <xdr:rowOff>22053</xdr:rowOff>
    </xdr:to>
    <xdr:pic>
      <xdr:nvPicPr>
        <xdr:cNvPr id="3" name="Image 2">
          <a:extLst>
            <a:ext uri="{FF2B5EF4-FFF2-40B4-BE49-F238E27FC236}">
              <a16:creationId xmlns:a16="http://schemas.microsoft.com/office/drawing/2014/main" id="{A217FF77-E411-E4C8-F66A-2D40D7A03EF4}"/>
            </a:ext>
          </a:extLst>
        </xdr:cNvPr>
        <xdr:cNvPicPr>
          <a:picLocks noChangeAspect="1"/>
        </xdr:cNvPicPr>
      </xdr:nvPicPr>
      <xdr:blipFill>
        <a:blip xmlns:r="http://schemas.openxmlformats.org/officeDocument/2006/relationships" r:embed="rId1"/>
        <a:stretch>
          <a:fillRect/>
        </a:stretch>
      </xdr:blipFill>
      <xdr:spPr>
        <a:xfrm>
          <a:off x="728345" y="3439795"/>
          <a:ext cx="5760000" cy="2563958"/>
        </a:xfrm>
        <a:prstGeom prst="rect">
          <a:avLst/>
        </a:prstGeom>
      </xdr:spPr>
    </xdr:pic>
    <xdr:clientData/>
  </xdr:twoCellAnchor>
  <xdr:twoCellAnchor editAs="oneCell">
    <xdr:from>
      <xdr:col>9</xdr:col>
      <xdr:colOff>276225</xdr:colOff>
      <xdr:row>17</xdr:row>
      <xdr:rowOff>108585</xdr:rowOff>
    </xdr:from>
    <xdr:to>
      <xdr:col>13</xdr:col>
      <xdr:colOff>511725</xdr:colOff>
      <xdr:row>30</xdr:row>
      <xdr:rowOff>189237</xdr:rowOff>
    </xdr:to>
    <xdr:pic>
      <xdr:nvPicPr>
        <xdr:cNvPr id="5" name="Image 4">
          <a:extLst>
            <a:ext uri="{FF2B5EF4-FFF2-40B4-BE49-F238E27FC236}">
              <a16:creationId xmlns:a16="http://schemas.microsoft.com/office/drawing/2014/main" id="{43668B26-813F-4F42-B3EB-E94705754615}"/>
            </a:ext>
          </a:extLst>
        </xdr:cNvPr>
        <xdr:cNvPicPr>
          <a:picLocks noChangeAspect="1"/>
        </xdr:cNvPicPr>
      </xdr:nvPicPr>
      <xdr:blipFill>
        <a:blip xmlns:r="http://schemas.openxmlformats.org/officeDocument/2006/relationships" r:embed="rId2"/>
        <a:stretch>
          <a:fillRect/>
        </a:stretch>
      </xdr:blipFill>
      <xdr:spPr>
        <a:xfrm>
          <a:off x="9140825" y="3423285"/>
          <a:ext cx="5760000" cy="25571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34290</xdr:colOff>
      <xdr:row>33</xdr:row>
      <xdr:rowOff>42545</xdr:rowOff>
    </xdr:from>
    <xdr:to>
      <xdr:col>14</xdr:col>
      <xdr:colOff>144145</xdr:colOff>
      <xdr:row>48</xdr:row>
      <xdr:rowOff>142875</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73025</xdr:colOff>
      <xdr:row>34</xdr:row>
      <xdr:rowOff>15874</xdr:rowOff>
    </xdr:from>
    <xdr:to>
      <xdr:col>7</xdr:col>
      <xdr:colOff>46355</xdr:colOff>
      <xdr:row>49</xdr:row>
      <xdr:rowOff>190499</xdr:rowOff>
    </xdr:to>
    <xdr:graphicFrame macro="">
      <xdr:nvGraphicFramePr>
        <xdr:cNvPr id="18" name="Graphique 17">
          <a:extLst>
            <a:ext uri="{FF2B5EF4-FFF2-40B4-BE49-F238E27FC236}">
              <a16:creationId xmlns:a16="http://schemas.microsoft.com/office/drawing/2014/main" id="{00000000-0008-0000-09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214312</xdr:colOff>
      <xdr:row>33</xdr:row>
      <xdr:rowOff>47625</xdr:rowOff>
    </xdr:from>
    <xdr:to>
      <xdr:col>15</xdr:col>
      <xdr:colOff>66483</xdr:colOff>
      <xdr:row>48</xdr:row>
      <xdr:rowOff>110992</xdr:rowOff>
    </xdr:to>
    <xdr:pic>
      <xdr:nvPicPr>
        <xdr:cNvPr id="4" name="Image 3">
          <a:extLst>
            <a:ext uri="{FF2B5EF4-FFF2-40B4-BE49-F238E27FC236}">
              <a16:creationId xmlns:a16="http://schemas.microsoft.com/office/drawing/2014/main" id="{778BB11B-5307-452A-9C8B-3B18641E745C}"/>
            </a:ext>
          </a:extLst>
        </xdr:cNvPr>
        <xdr:cNvPicPr>
          <a:picLocks noChangeAspect="1"/>
        </xdr:cNvPicPr>
      </xdr:nvPicPr>
      <xdr:blipFill>
        <a:blip xmlns:r="http://schemas.openxmlformats.org/officeDocument/2006/relationships" r:embed="rId3"/>
        <a:stretch>
          <a:fillRect/>
        </a:stretch>
      </xdr:blipFill>
      <xdr:spPr>
        <a:xfrm>
          <a:off x="7572375" y="7560469"/>
          <a:ext cx="7063548" cy="2920867"/>
        </a:xfrm>
        <a:prstGeom prst="rect">
          <a:avLst/>
        </a:prstGeom>
      </xdr:spPr>
    </xdr:pic>
    <xdr:clientData/>
  </xdr:twoCellAnchor>
  <xdr:twoCellAnchor editAs="oneCell">
    <xdr:from>
      <xdr:col>1</xdr:col>
      <xdr:colOff>381000</xdr:colOff>
      <xdr:row>33</xdr:row>
      <xdr:rowOff>59531</xdr:rowOff>
    </xdr:from>
    <xdr:to>
      <xdr:col>7</xdr:col>
      <xdr:colOff>353185</xdr:colOff>
      <xdr:row>49</xdr:row>
      <xdr:rowOff>43792</xdr:rowOff>
    </xdr:to>
    <xdr:pic>
      <xdr:nvPicPr>
        <xdr:cNvPr id="7" name="Image 6">
          <a:extLst>
            <a:ext uri="{FF2B5EF4-FFF2-40B4-BE49-F238E27FC236}">
              <a16:creationId xmlns:a16="http://schemas.microsoft.com/office/drawing/2014/main" id="{F893414B-BE43-0DF3-563F-060CB6A34252}"/>
            </a:ext>
          </a:extLst>
        </xdr:cNvPr>
        <xdr:cNvPicPr>
          <a:picLocks noChangeAspect="1"/>
        </xdr:cNvPicPr>
      </xdr:nvPicPr>
      <xdr:blipFill>
        <a:blip xmlns:r="http://schemas.openxmlformats.org/officeDocument/2006/relationships" r:embed="rId4"/>
        <a:stretch>
          <a:fillRect/>
        </a:stretch>
      </xdr:blipFill>
      <xdr:spPr>
        <a:xfrm>
          <a:off x="1143000" y="7572375"/>
          <a:ext cx="6572058" cy="3036071"/>
        </a:xfrm>
        <a:prstGeom prst="rect">
          <a:avLst/>
        </a:prstGeom>
      </xdr:spPr>
    </xdr:pic>
    <xdr:clientData/>
  </xdr:twoCellAnchor>
  <xdr:twoCellAnchor editAs="oneCell">
    <xdr:from>
      <xdr:col>6</xdr:col>
      <xdr:colOff>0</xdr:colOff>
      <xdr:row>84</xdr:row>
      <xdr:rowOff>0</xdr:rowOff>
    </xdr:from>
    <xdr:to>
      <xdr:col>11</xdr:col>
      <xdr:colOff>719066</xdr:colOff>
      <xdr:row>93</xdr:row>
      <xdr:rowOff>45955</xdr:rowOff>
    </xdr:to>
    <xdr:pic>
      <xdr:nvPicPr>
        <xdr:cNvPr id="8" name="Image 7">
          <a:extLst>
            <a:ext uri="{FF2B5EF4-FFF2-40B4-BE49-F238E27FC236}">
              <a16:creationId xmlns:a16="http://schemas.microsoft.com/office/drawing/2014/main" id="{A69BB5B8-4474-41CF-8272-B46A4DBF258B}"/>
            </a:ext>
          </a:extLst>
        </xdr:cNvPr>
        <xdr:cNvPicPr>
          <a:picLocks noChangeAspect="1"/>
        </xdr:cNvPicPr>
      </xdr:nvPicPr>
      <xdr:blipFill>
        <a:blip xmlns:r="http://schemas.openxmlformats.org/officeDocument/2006/relationships" r:embed="rId5"/>
        <a:stretch>
          <a:fillRect/>
        </a:stretch>
      </xdr:blipFill>
      <xdr:spPr>
        <a:xfrm>
          <a:off x="6250781" y="17692688"/>
          <a:ext cx="5767316" cy="27129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534967</xdr:colOff>
      <xdr:row>26</xdr:row>
      <xdr:rowOff>52191</xdr:rowOff>
    </xdr:from>
    <xdr:to>
      <xdr:col>13</xdr:col>
      <xdr:colOff>717637</xdr:colOff>
      <xdr:row>38</xdr:row>
      <xdr:rowOff>28566</xdr:rowOff>
    </xdr:to>
    <xdr:pic>
      <xdr:nvPicPr>
        <xdr:cNvPr id="5" name="Image 4">
          <a:extLst>
            <a:ext uri="{FF2B5EF4-FFF2-40B4-BE49-F238E27FC236}">
              <a16:creationId xmlns:a16="http://schemas.microsoft.com/office/drawing/2014/main" id="{103FEB32-47CA-7C01-30A9-B30252FF4360}"/>
            </a:ext>
          </a:extLst>
        </xdr:cNvPr>
        <xdr:cNvPicPr>
          <a:picLocks noChangeAspect="1"/>
        </xdr:cNvPicPr>
      </xdr:nvPicPr>
      <xdr:blipFill>
        <a:blip xmlns:r="http://schemas.openxmlformats.org/officeDocument/2006/relationships" r:embed="rId1"/>
        <a:stretch>
          <a:fillRect/>
        </a:stretch>
      </xdr:blipFill>
      <xdr:spPr>
        <a:xfrm>
          <a:off x="8546405" y="5793287"/>
          <a:ext cx="4110102" cy="2325005"/>
        </a:xfrm>
        <a:prstGeom prst="rect">
          <a:avLst/>
        </a:prstGeom>
      </xdr:spPr>
    </xdr:pic>
    <xdr:clientData/>
  </xdr:twoCellAnchor>
  <xdr:twoCellAnchor editAs="oneCell">
    <xdr:from>
      <xdr:col>9</xdr:col>
      <xdr:colOff>639350</xdr:colOff>
      <xdr:row>38</xdr:row>
      <xdr:rowOff>182671</xdr:rowOff>
    </xdr:from>
    <xdr:to>
      <xdr:col>13</xdr:col>
      <xdr:colOff>279137</xdr:colOff>
      <xdr:row>48</xdr:row>
      <xdr:rowOff>52201</xdr:rowOff>
    </xdr:to>
    <xdr:pic>
      <xdr:nvPicPr>
        <xdr:cNvPr id="6" name="Image 5">
          <a:extLst>
            <a:ext uri="{FF2B5EF4-FFF2-40B4-BE49-F238E27FC236}">
              <a16:creationId xmlns:a16="http://schemas.microsoft.com/office/drawing/2014/main" id="{4719BA34-8E4B-4C6C-A3F9-28F2DA1C0C96}"/>
            </a:ext>
          </a:extLst>
        </xdr:cNvPr>
        <xdr:cNvPicPr>
          <a:picLocks noChangeAspect="1"/>
        </xdr:cNvPicPr>
      </xdr:nvPicPr>
      <xdr:blipFill>
        <a:blip xmlns:r="http://schemas.openxmlformats.org/officeDocument/2006/relationships" r:embed="rId2"/>
        <a:stretch>
          <a:fillRect/>
        </a:stretch>
      </xdr:blipFill>
      <xdr:spPr>
        <a:xfrm>
          <a:off x="8650788" y="8272397"/>
          <a:ext cx="3567219" cy="1983297"/>
        </a:xfrm>
        <a:prstGeom prst="rect">
          <a:avLst/>
        </a:prstGeom>
      </xdr:spPr>
    </xdr:pic>
    <xdr:clientData/>
  </xdr:twoCellAnchor>
  <xdr:twoCellAnchor editAs="oneCell">
    <xdr:from>
      <xdr:col>6</xdr:col>
      <xdr:colOff>0</xdr:colOff>
      <xdr:row>54</xdr:row>
      <xdr:rowOff>0</xdr:rowOff>
    </xdr:from>
    <xdr:to>
      <xdr:col>11</xdr:col>
      <xdr:colOff>92565</xdr:colOff>
      <xdr:row>62</xdr:row>
      <xdr:rowOff>14145</xdr:rowOff>
    </xdr:to>
    <xdr:pic>
      <xdr:nvPicPr>
        <xdr:cNvPr id="2" name="Image 1">
          <a:extLst>
            <a:ext uri="{FF2B5EF4-FFF2-40B4-BE49-F238E27FC236}">
              <a16:creationId xmlns:a16="http://schemas.microsoft.com/office/drawing/2014/main" id="{7A835FD2-7098-203D-CB70-6EDA21C77D4E}"/>
            </a:ext>
          </a:extLst>
        </xdr:cNvPr>
        <xdr:cNvPicPr>
          <a:picLocks noChangeAspect="1"/>
        </xdr:cNvPicPr>
      </xdr:nvPicPr>
      <xdr:blipFill>
        <a:blip xmlns:r="http://schemas.openxmlformats.org/officeDocument/2006/relationships" r:embed="rId3"/>
        <a:stretch>
          <a:fillRect/>
        </a:stretch>
      </xdr:blipFill>
      <xdr:spPr>
        <a:xfrm>
          <a:off x="5545377" y="11599623"/>
          <a:ext cx="4541914" cy="23105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748393</xdr:colOff>
      <xdr:row>42</xdr:row>
      <xdr:rowOff>54428</xdr:rowOff>
    </xdr:from>
    <xdr:to>
      <xdr:col>11</xdr:col>
      <xdr:colOff>109253</xdr:colOff>
      <xdr:row>50</xdr:row>
      <xdr:rowOff>127784</xdr:rowOff>
    </xdr:to>
    <xdr:pic>
      <xdr:nvPicPr>
        <xdr:cNvPr id="3" name="Image 2">
          <a:extLst>
            <a:ext uri="{FF2B5EF4-FFF2-40B4-BE49-F238E27FC236}">
              <a16:creationId xmlns:a16="http://schemas.microsoft.com/office/drawing/2014/main" id="{7126D703-E33F-6F3B-895D-E71E4F7973F1}"/>
            </a:ext>
          </a:extLst>
        </xdr:cNvPr>
        <xdr:cNvPicPr>
          <a:picLocks noChangeAspect="1"/>
        </xdr:cNvPicPr>
      </xdr:nvPicPr>
      <xdr:blipFill>
        <a:blip xmlns:r="http://schemas.openxmlformats.org/officeDocument/2006/relationships" r:embed="rId1"/>
        <a:stretch>
          <a:fillRect/>
        </a:stretch>
      </xdr:blipFill>
      <xdr:spPr>
        <a:xfrm>
          <a:off x="7361464" y="8381999"/>
          <a:ext cx="4572396" cy="23593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31</xdr:row>
      <xdr:rowOff>114300</xdr:rowOff>
    </xdr:from>
    <xdr:to>
      <xdr:col>6</xdr:col>
      <xdr:colOff>462280</xdr:colOff>
      <xdr:row>45</xdr:row>
      <xdr:rowOff>161925</xdr:rowOff>
    </xdr:to>
    <xdr:graphicFrame macro="">
      <xdr:nvGraphicFramePr>
        <xdr:cNvPr id="19" name="Graphique 18">
          <a:extLst>
            <a:ext uri="{FF2B5EF4-FFF2-40B4-BE49-F238E27FC236}">
              <a16:creationId xmlns:a16="http://schemas.microsoft.com/office/drawing/2014/main"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95250</xdr:colOff>
      <xdr:row>31</xdr:row>
      <xdr:rowOff>333375</xdr:rowOff>
    </xdr:from>
    <xdr:to>
      <xdr:col>11</xdr:col>
      <xdr:colOff>1236211</xdr:colOff>
      <xdr:row>46</xdr:row>
      <xdr:rowOff>184304</xdr:rowOff>
    </xdr:to>
    <xdr:pic>
      <xdr:nvPicPr>
        <xdr:cNvPr id="2" name="Image 1">
          <a:extLst>
            <a:ext uri="{FF2B5EF4-FFF2-40B4-BE49-F238E27FC236}">
              <a16:creationId xmlns:a16="http://schemas.microsoft.com/office/drawing/2014/main" id="{22E8C0C3-1FC9-4770-AD8B-8B2B22C88207}"/>
            </a:ext>
          </a:extLst>
        </xdr:cNvPr>
        <xdr:cNvPicPr>
          <a:picLocks noChangeAspect="1"/>
        </xdr:cNvPicPr>
      </xdr:nvPicPr>
      <xdr:blipFill>
        <a:blip xmlns:r="http://schemas.openxmlformats.org/officeDocument/2006/relationships" r:embed="rId2"/>
        <a:stretch>
          <a:fillRect/>
        </a:stretch>
      </xdr:blipFill>
      <xdr:spPr>
        <a:xfrm>
          <a:off x="10239375" y="6477000"/>
          <a:ext cx="7236961" cy="2867179"/>
        </a:xfrm>
        <a:prstGeom prst="rect">
          <a:avLst/>
        </a:prstGeom>
      </xdr:spPr>
    </xdr:pic>
    <xdr:clientData/>
  </xdr:twoCellAnchor>
  <xdr:twoCellAnchor editAs="oneCell">
    <xdr:from>
      <xdr:col>5</xdr:col>
      <xdr:colOff>1285875</xdr:colOff>
      <xdr:row>93</xdr:row>
      <xdr:rowOff>285750</xdr:rowOff>
    </xdr:from>
    <xdr:to>
      <xdr:col>9</xdr:col>
      <xdr:colOff>957191</xdr:colOff>
      <xdr:row>104</xdr:row>
      <xdr:rowOff>158948</xdr:rowOff>
    </xdr:to>
    <xdr:pic>
      <xdr:nvPicPr>
        <xdr:cNvPr id="4" name="Image 3">
          <a:extLst>
            <a:ext uri="{FF2B5EF4-FFF2-40B4-BE49-F238E27FC236}">
              <a16:creationId xmlns:a16="http://schemas.microsoft.com/office/drawing/2014/main" id="{0B558DA2-6366-13C3-4710-246CAE1DB86C}"/>
            </a:ext>
          </a:extLst>
        </xdr:cNvPr>
        <xdr:cNvPicPr>
          <a:picLocks noChangeAspect="1"/>
        </xdr:cNvPicPr>
      </xdr:nvPicPr>
      <xdr:blipFill>
        <a:blip xmlns:r="http://schemas.openxmlformats.org/officeDocument/2006/relationships" r:embed="rId3"/>
        <a:stretch>
          <a:fillRect/>
        </a:stretch>
      </xdr:blipFill>
      <xdr:spPr>
        <a:xfrm>
          <a:off x="8382000" y="18907125"/>
          <a:ext cx="5767316" cy="22861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635000</xdr:colOff>
      <xdr:row>42</xdr:row>
      <xdr:rowOff>232833</xdr:rowOff>
    </xdr:from>
    <xdr:to>
      <xdr:col>15</xdr:col>
      <xdr:colOff>651662</xdr:colOff>
      <xdr:row>54</xdr:row>
      <xdr:rowOff>33900</xdr:rowOff>
    </xdr:to>
    <xdr:pic>
      <xdr:nvPicPr>
        <xdr:cNvPr id="13" name="Image 12">
          <a:extLst>
            <a:ext uri="{FF2B5EF4-FFF2-40B4-BE49-F238E27FC236}">
              <a16:creationId xmlns:a16="http://schemas.microsoft.com/office/drawing/2014/main" id="{0444EB99-1408-0DAA-2DED-ACF5B56530E5}"/>
            </a:ext>
          </a:extLst>
        </xdr:cNvPr>
        <xdr:cNvPicPr>
          <a:picLocks noChangeAspect="1"/>
        </xdr:cNvPicPr>
      </xdr:nvPicPr>
      <xdr:blipFill>
        <a:blip xmlns:r="http://schemas.openxmlformats.org/officeDocument/2006/relationships" r:embed="rId1"/>
        <a:stretch>
          <a:fillRect/>
        </a:stretch>
      </xdr:blipFill>
      <xdr:spPr>
        <a:xfrm>
          <a:off x="9546167" y="8974666"/>
          <a:ext cx="5657578" cy="2341067"/>
        </a:xfrm>
        <a:prstGeom prst="rect">
          <a:avLst/>
        </a:prstGeom>
      </xdr:spPr>
    </xdr:pic>
    <xdr:clientData/>
  </xdr:twoCellAnchor>
  <xdr:twoCellAnchor editAs="oneCell">
    <xdr:from>
      <xdr:col>9</xdr:col>
      <xdr:colOff>582083</xdr:colOff>
      <xdr:row>27</xdr:row>
      <xdr:rowOff>169334</xdr:rowOff>
    </xdr:from>
    <xdr:to>
      <xdr:col>15</xdr:col>
      <xdr:colOff>635325</xdr:colOff>
      <xdr:row>40</xdr:row>
      <xdr:rowOff>136034</xdr:rowOff>
    </xdr:to>
    <xdr:pic>
      <xdr:nvPicPr>
        <xdr:cNvPr id="14" name="Image 13">
          <a:extLst>
            <a:ext uri="{FF2B5EF4-FFF2-40B4-BE49-F238E27FC236}">
              <a16:creationId xmlns:a16="http://schemas.microsoft.com/office/drawing/2014/main" id="{5D1CB51D-9706-9432-2FF9-E8281F31C838}"/>
            </a:ext>
          </a:extLst>
        </xdr:cNvPr>
        <xdr:cNvPicPr>
          <a:picLocks noChangeAspect="1"/>
        </xdr:cNvPicPr>
      </xdr:nvPicPr>
      <xdr:blipFill>
        <a:blip xmlns:r="http://schemas.openxmlformats.org/officeDocument/2006/relationships" r:embed="rId2"/>
        <a:stretch>
          <a:fillRect/>
        </a:stretch>
      </xdr:blipFill>
      <xdr:spPr>
        <a:xfrm>
          <a:off x="9493250" y="5863167"/>
          <a:ext cx="5694158" cy="2633700"/>
        </a:xfrm>
        <a:prstGeom prst="rect">
          <a:avLst/>
        </a:prstGeom>
      </xdr:spPr>
    </xdr:pic>
    <xdr:clientData/>
  </xdr:twoCellAnchor>
  <xdr:twoCellAnchor editAs="oneCell">
    <xdr:from>
      <xdr:col>6</xdr:col>
      <xdr:colOff>0</xdr:colOff>
      <xdr:row>61</xdr:row>
      <xdr:rowOff>0</xdr:rowOff>
    </xdr:from>
    <xdr:to>
      <xdr:col>11</xdr:col>
      <xdr:colOff>340331</xdr:colOff>
      <xdr:row>67</xdr:row>
      <xdr:rowOff>63596</xdr:rowOff>
    </xdr:to>
    <xdr:pic>
      <xdr:nvPicPr>
        <xdr:cNvPr id="2" name="Image 1">
          <a:extLst>
            <a:ext uri="{FF2B5EF4-FFF2-40B4-BE49-F238E27FC236}">
              <a16:creationId xmlns:a16="http://schemas.microsoft.com/office/drawing/2014/main" id="{EC517797-77AF-ABA7-B179-20FEFB129516}"/>
            </a:ext>
          </a:extLst>
        </xdr:cNvPr>
        <xdr:cNvPicPr>
          <a:picLocks noChangeAspect="1"/>
        </xdr:cNvPicPr>
      </xdr:nvPicPr>
      <xdr:blipFill>
        <a:blip xmlns:r="http://schemas.openxmlformats.org/officeDocument/2006/relationships" r:embed="rId3"/>
        <a:stretch>
          <a:fillRect/>
        </a:stretch>
      </xdr:blipFill>
      <xdr:spPr>
        <a:xfrm>
          <a:off x="7016750" y="12805833"/>
          <a:ext cx="4541914" cy="208501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L22"/>
  <sheetViews>
    <sheetView showGridLines="0" zoomScale="92" zoomScaleNormal="92" zoomScaleSheetLayoutView="117" workbookViewId="0">
      <selection activeCell="B3" sqref="B3:L4"/>
    </sheetView>
  </sheetViews>
  <sheetFormatPr baseColWidth="10" defaultColWidth="11.5703125" defaultRowHeight="14.25"/>
  <cols>
    <col min="1" max="1" width="8.42578125" style="2" customWidth="1"/>
    <col min="2" max="11" width="11.5703125" style="2"/>
    <col min="12" max="12" width="14.7109375" style="2" customWidth="1"/>
    <col min="13" max="16384" width="11.5703125" style="2"/>
  </cols>
  <sheetData>
    <row r="3" spans="1:12" ht="13.9" customHeight="1">
      <c r="A3" s="364"/>
      <c r="B3" s="582" t="s">
        <v>285</v>
      </c>
      <c r="C3" s="582"/>
      <c r="D3" s="582"/>
      <c r="E3" s="582"/>
      <c r="F3" s="582"/>
      <c r="G3" s="582"/>
      <c r="H3" s="582"/>
      <c r="I3" s="582"/>
      <c r="J3" s="582"/>
      <c r="K3" s="582"/>
      <c r="L3" s="582"/>
    </row>
    <row r="4" spans="1:12" ht="14.45" customHeight="1">
      <c r="A4" s="8"/>
      <c r="B4" s="582"/>
      <c r="C4" s="582"/>
      <c r="D4" s="582"/>
      <c r="E4" s="582"/>
      <c r="F4" s="582"/>
      <c r="G4" s="582"/>
      <c r="H4" s="582"/>
      <c r="I4" s="582"/>
      <c r="J4" s="582"/>
      <c r="K4" s="582"/>
      <c r="L4" s="582"/>
    </row>
    <row r="5" spans="1:12" ht="14.45" customHeight="1">
      <c r="A5" s="8"/>
      <c r="B5" s="18"/>
      <c r="C5" s="18"/>
      <c r="D5" s="18"/>
      <c r="E5" s="18"/>
      <c r="F5" s="18"/>
      <c r="G5" s="18"/>
      <c r="H5" s="18"/>
      <c r="I5" s="18"/>
      <c r="J5" s="18"/>
      <c r="K5" s="18"/>
      <c r="L5" s="18"/>
    </row>
    <row r="6" spans="1:12" ht="22.9" customHeight="1">
      <c r="B6" s="583" t="s">
        <v>286</v>
      </c>
      <c r="C6" s="584"/>
      <c r="D6" s="584"/>
      <c r="E6" s="584"/>
      <c r="F6" s="584"/>
      <c r="G6" s="584"/>
      <c r="H6" s="584"/>
      <c r="I6" s="584"/>
      <c r="J6" s="584"/>
      <c r="K6" s="584"/>
      <c r="L6" s="585"/>
    </row>
    <row r="7" spans="1:12">
      <c r="A7" s="8"/>
      <c r="B7" s="586"/>
      <c r="C7" s="587"/>
      <c r="D7" s="587"/>
      <c r="E7" s="587"/>
      <c r="F7" s="587"/>
      <c r="G7" s="587"/>
      <c r="H7" s="587"/>
      <c r="I7" s="587"/>
      <c r="J7" s="587"/>
      <c r="K7" s="587"/>
      <c r="L7" s="588"/>
    </row>
    <row r="8" spans="1:12">
      <c r="B8" s="586"/>
      <c r="C8" s="587"/>
      <c r="D8" s="587"/>
      <c r="E8" s="587"/>
      <c r="F8" s="587"/>
      <c r="G8" s="587"/>
      <c r="H8" s="587"/>
      <c r="I8" s="587"/>
      <c r="J8" s="587"/>
      <c r="K8" s="587"/>
      <c r="L8" s="588"/>
    </row>
    <row r="9" spans="1:12">
      <c r="A9" s="8"/>
      <c r="B9" s="586"/>
      <c r="C9" s="587"/>
      <c r="D9" s="587"/>
      <c r="E9" s="587"/>
      <c r="F9" s="587"/>
      <c r="G9" s="587"/>
      <c r="H9" s="587"/>
      <c r="I9" s="587"/>
      <c r="J9" s="587"/>
      <c r="K9" s="587"/>
      <c r="L9" s="588"/>
    </row>
    <row r="10" spans="1:12">
      <c r="A10" s="365"/>
      <c r="B10" s="586"/>
      <c r="C10" s="587"/>
      <c r="D10" s="587"/>
      <c r="E10" s="587"/>
      <c r="F10" s="587"/>
      <c r="G10" s="587"/>
      <c r="H10" s="587"/>
      <c r="I10" s="587"/>
      <c r="J10" s="587"/>
      <c r="K10" s="587"/>
      <c r="L10" s="588"/>
    </row>
    <row r="11" spans="1:12">
      <c r="A11" s="8"/>
      <c r="B11" s="586"/>
      <c r="C11" s="587"/>
      <c r="D11" s="587"/>
      <c r="E11" s="587"/>
      <c r="F11" s="587"/>
      <c r="G11" s="587"/>
      <c r="H11" s="587"/>
      <c r="I11" s="587"/>
      <c r="J11" s="587"/>
      <c r="K11" s="587"/>
      <c r="L11" s="588"/>
    </row>
    <row r="12" spans="1:12">
      <c r="A12" s="366"/>
      <c r="B12" s="586"/>
      <c r="C12" s="587"/>
      <c r="D12" s="587"/>
      <c r="E12" s="587"/>
      <c r="F12" s="587"/>
      <c r="G12" s="587"/>
      <c r="H12" s="587"/>
      <c r="I12" s="587"/>
      <c r="J12" s="587"/>
      <c r="K12" s="587"/>
      <c r="L12" s="588"/>
    </row>
    <row r="13" spans="1:12">
      <c r="A13" s="8"/>
      <c r="B13" s="586"/>
      <c r="C13" s="587"/>
      <c r="D13" s="587"/>
      <c r="E13" s="587"/>
      <c r="F13" s="587"/>
      <c r="G13" s="587"/>
      <c r="H13" s="587"/>
      <c r="I13" s="587"/>
      <c r="J13" s="587"/>
      <c r="K13" s="587"/>
      <c r="L13" s="588"/>
    </row>
    <row r="14" spans="1:12">
      <c r="A14" s="365"/>
      <c r="B14" s="586"/>
      <c r="C14" s="587"/>
      <c r="D14" s="587"/>
      <c r="E14" s="587"/>
      <c r="F14" s="587"/>
      <c r="G14" s="587"/>
      <c r="H14" s="587"/>
      <c r="I14" s="587"/>
      <c r="J14" s="587"/>
      <c r="K14" s="587"/>
      <c r="L14" s="588"/>
    </row>
    <row r="15" spans="1:12">
      <c r="B15" s="586"/>
      <c r="C15" s="587"/>
      <c r="D15" s="587"/>
      <c r="E15" s="587"/>
      <c r="F15" s="587"/>
      <c r="G15" s="587"/>
      <c r="H15" s="587"/>
      <c r="I15" s="587"/>
      <c r="J15" s="587"/>
      <c r="K15" s="587"/>
      <c r="L15" s="588"/>
    </row>
    <row r="16" spans="1:12">
      <c r="B16" s="586"/>
      <c r="C16" s="587"/>
      <c r="D16" s="587"/>
      <c r="E16" s="587"/>
      <c r="F16" s="587"/>
      <c r="G16" s="587"/>
      <c r="H16" s="587"/>
      <c r="I16" s="587"/>
      <c r="J16" s="587"/>
      <c r="K16" s="587"/>
      <c r="L16" s="588"/>
    </row>
    <row r="17" spans="2:12">
      <c r="B17" s="586"/>
      <c r="C17" s="587"/>
      <c r="D17" s="587"/>
      <c r="E17" s="587"/>
      <c r="F17" s="587"/>
      <c r="G17" s="587"/>
      <c r="H17" s="587"/>
      <c r="I17" s="587"/>
      <c r="J17" s="587"/>
      <c r="K17" s="587"/>
      <c r="L17" s="588"/>
    </row>
    <row r="18" spans="2:12">
      <c r="B18" s="586"/>
      <c r="C18" s="587"/>
      <c r="D18" s="587"/>
      <c r="E18" s="587"/>
      <c r="F18" s="587"/>
      <c r="G18" s="587"/>
      <c r="H18" s="587"/>
      <c r="I18" s="587"/>
      <c r="J18" s="587"/>
      <c r="K18" s="587"/>
      <c r="L18" s="588"/>
    </row>
    <row r="19" spans="2:12">
      <c r="B19" s="586"/>
      <c r="C19" s="587"/>
      <c r="D19" s="587"/>
      <c r="E19" s="587"/>
      <c r="F19" s="587"/>
      <c r="G19" s="587"/>
      <c r="H19" s="587"/>
      <c r="I19" s="587"/>
      <c r="J19" s="587"/>
      <c r="K19" s="587"/>
      <c r="L19" s="588"/>
    </row>
    <row r="20" spans="2:12">
      <c r="B20" s="586"/>
      <c r="C20" s="587"/>
      <c r="D20" s="587"/>
      <c r="E20" s="587"/>
      <c r="F20" s="587"/>
      <c r="G20" s="587"/>
      <c r="H20" s="587"/>
      <c r="I20" s="587"/>
      <c r="J20" s="587"/>
      <c r="K20" s="587"/>
      <c r="L20" s="588"/>
    </row>
    <row r="21" spans="2:12" ht="13.9" customHeight="1">
      <c r="B21" s="586"/>
      <c r="C21" s="587"/>
      <c r="D21" s="587"/>
      <c r="E21" s="587"/>
      <c r="F21" s="587"/>
      <c r="G21" s="587"/>
      <c r="H21" s="587"/>
      <c r="I21" s="587"/>
      <c r="J21" s="587"/>
      <c r="K21" s="587"/>
      <c r="L21" s="588"/>
    </row>
    <row r="22" spans="2:12" ht="13.9" customHeight="1">
      <c r="B22" s="589"/>
      <c r="C22" s="590"/>
      <c r="D22" s="590"/>
      <c r="E22" s="590"/>
      <c r="F22" s="590"/>
      <c r="G22" s="590"/>
      <c r="H22" s="590"/>
      <c r="I22" s="590"/>
      <c r="J22" s="590"/>
      <c r="K22" s="590"/>
      <c r="L22" s="591"/>
    </row>
  </sheetData>
  <mergeCells count="2">
    <mergeCell ref="B3:L4"/>
    <mergeCell ref="B6:L22"/>
  </mergeCells>
  <pageMargins left="0.7" right="0.7" top="0.75" bottom="0.75" header="0.3" footer="0.3"/>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tabColor rgb="FF007188"/>
    <pageSetUpPr fitToPage="1"/>
  </sheetPr>
  <dimension ref="A2:O102"/>
  <sheetViews>
    <sheetView showGridLines="0" zoomScale="80" zoomScaleNormal="80" workbookViewId="0">
      <selection activeCell="B2" sqref="B2:N4"/>
    </sheetView>
  </sheetViews>
  <sheetFormatPr baseColWidth="10" defaultColWidth="11.42578125" defaultRowHeight="14.25"/>
  <cols>
    <col min="1" max="1" width="11.42578125" style="2"/>
    <col min="2" max="2" width="20.42578125" style="2" customWidth="1"/>
    <col min="3" max="3" width="17.7109375" style="2" customWidth="1"/>
    <col min="4" max="4" width="14.85546875" style="2" bestFit="1" customWidth="1"/>
    <col min="5" max="5" width="14.5703125" style="2" bestFit="1" customWidth="1"/>
    <col min="6" max="6" width="14.85546875" style="2" bestFit="1" customWidth="1"/>
    <col min="7" max="7" width="16.5703125" style="2" customWidth="1"/>
    <col min="8" max="8" width="14.85546875" style="2" bestFit="1" customWidth="1"/>
    <col min="9" max="9" width="14.5703125" style="2" bestFit="1" customWidth="1"/>
    <col min="10" max="10" width="14.85546875" style="2" bestFit="1" customWidth="1"/>
    <col min="11" max="11" width="14.85546875" style="2" customWidth="1"/>
    <col min="12" max="12" width="11.42578125" style="2"/>
    <col min="13" max="13" width="14.85546875" style="2" customWidth="1"/>
    <col min="14" max="16384" width="11.42578125" style="2"/>
  </cols>
  <sheetData>
    <row r="2" spans="2:14" ht="15" customHeight="1">
      <c r="B2" s="666" t="s">
        <v>176</v>
      </c>
      <c r="C2" s="667"/>
      <c r="D2" s="667"/>
      <c r="E2" s="667"/>
      <c r="F2" s="667"/>
      <c r="G2" s="667"/>
      <c r="H2" s="667"/>
      <c r="I2" s="667"/>
      <c r="J2" s="667"/>
      <c r="K2" s="667"/>
      <c r="L2" s="667"/>
      <c r="M2" s="667"/>
      <c r="N2" s="667"/>
    </row>
    <row r="3" spans="2:14" ht="15" customHeight="1">
      <c r="B3" s="666"/>
      <c r="C3" s="667"/>
      <c r="D3" s="667"/>
      <c r="E3" s="667"/>
      <c r="F3" s="667"/>
      <c r="G3" s="667"/>
      <c r="H3" s="667"/>
      <c r="I3" s="667"/>
      <c r="J3" s="667"/>
      <c r="K3" s="667"/>
      <c r="L3" s="667"/>
      <c r="M3" s="667"/>
      <c r="N3" s="667"/>
    </row>
    <row r="4" spans="2:14" ht="15.75" customHeight="1">
      <c r="B4" s="666"/>
      <c r="C4" s="667"/>
      <c r="D4" s="667"/>
      <c r="E4" s="667"/>
      <c r="F4" s="667"/>
      <c r="G4" s="667"/>
      <c r="H4" s="667"/>
      <c r="I4" s="667"/>
      <c r="J4" s="667"/>
      <c r="K4" s="667"/>
      <c r="L4" s="667"/>
      <c r="M4" s="667"/>
      <c r="N4" s="667"/>
    </row>
    <row r="5" spans="2:14">
      <c r="B5" s="670" t="s">
        <v>424</v>
      </c>
      <c r="C5" s="670"/>
      <c r="D5" s="670"/>
      <c r="E5" s="670"/>
      <c r="F5" s="670"/>
      <c r="G5" s="670"/>
      <c r="H5" s="670"/>
      <c r="I5" s="670"/>
      <c r="J5" s="670"/>
      <c r="K5" s="670"/>
      <c r="L5" s="670"/>
      <c r="M5" s="670"/>
      <c r="N5" s="670"/>
    </row>
    <row r="6" spans="2:14">
      <c r="B6" s="335"/>
      <c r="C6" s="335"/>
      <c r="D6" s="335"/>
      <c r="E6" s="335"/>
      <c r="F6" s="335"/>
      <c r="G6" s="335"/>
      <c r="H6" s="335"/>
      <c r="I6" s="335"/>
      <c r="J6" s="335"/>
      <c r="K6" s="335"/>
      <c r="L6" s="335"/>
      <c r="M6" s="335"/>
      <c r="N6" s="335"/>
    </row>
    <row r="7" spans="2:14">
      <c r="B7" s="680"/>
      <c r="C7" s="680"/>
      <c r="D7" s="680"/>
      <c r="E7" s="680"/>
      <c r="F7" s="680"/>
      <c r="G7" s="680"/>
      <c r="H7" s="680"/>
      <c r="I7" s="680"/>
      <c r="J7" s="680"/>
      <c r="K7" s="680"/>
      <c r="L7" s="680"/>
      <c r="M7" s="680"/>
    </row>
    <row r="8" spans="2:14">
      <c r="B8" s="680"/>
      <c r="C8" s="680"/>
      <c r="D8" s="680"/>
      <c r="E8" s="680"/>
      <c r="F8" s="680"/>
      <c r="G8" s="680"/>
      <c r="H8" s="680"/>
      <c r="I8" s="680"/>
      <c r="J8" s="680"/>
      <c r="K8" s="680"/>
      <c r="L8" s="680"/>
      <c r="M8" s="680"/>
    </row>
    <row r="9" spans="2:14">
      <c r="B9" s="373"/>
      <c r="C9" s="373"/>
      <c r="D9" s="373"/>
      <c r="E9" s="373"/>
      <c r="F9" s="373"/>
      <c r="G9" s="373"/>
      <c r="H9" s="373"/>
      <c r="I9" s="373"/>
      <c r="J9" s="373"/>
      <c r="K9" s="373"/>
      <c r="L9" s="373"/>
      <c r="M9" s="373"/>
    </row>
    <row r="10" spans="2:14" ht="15" customHeight="1">
      <c r="B10" s="671" t="s">
        <v>412</v>
      </c>
      <c r="C10" s="672"/>
      <c r="D10" s="672"/>
      <c r="E10" s="672"/>
      <c r="F10" s="672"/>
      <c r="G10" s="672"/>
      <c r="H10" s="672"/>
      <c r="I10" s="672"/>
      <c r="J10" s="672"/>
      <c r="K10" s="672"/>
      <c r="L10" s="672"/>
      <c r="M10" s="672"/>
      <c r="N10" s="673"/>
    </row>
    <row r="11" spans="2:14">
      <c r="B11" s="674"/>
      <c r="C11" s="675"/>
      <c r="D11" s="675"/>
      <c r="E11" s="675"/>
      <c r="F11" s="675"/>
      <c r="G11" s="675"/>
      <c r="H11" s="675"/>
      <c r="I11" s="675"/>
      <c r="J11" s="675"/>
      <c r="K11" s="675"/>
      <c r="L11" s="675"/>
      <c r="M11" s="675"/>
      <c r="N11" s="676"/>
    </row>
    <row r="12" spans="2:14">
      <c r="B12" s="674"/>
      <c r="C12" s="675"/>
      <c r="D12" s="675"/>
      <c r="E12" s="675"/>
      <c r="F12" s="675"/>
      <c r="G12" s="675"/>
      <c r="H12" s="675"/>
      <c r="I12" s="675"/>
      <c r="J12" s="675"/>
      <c r="K12" s="675"/>
      <c r="L12" s="675"/>
      <c r="M12" s="675"/>
      <c r="N12" s="676"/>
    </row>
    <row r="13" spans="2:14">
      <c r="B13" s="674"/>
      <c r="C13" s="675"/>
      <c r="D13" s="675"/>
      <c r="E13" s="675"/>
      <c r="F13" s="675"/>
      <c r="G13" s="675"/>
      <c r="H13" s="675"/>
      <c r="I13" s="675"/>
      <c r="J13" s="675"/>
      <c r="K13" s="675"/>
      <c r="L13" s="675"/>
      <c r="M13" s="675"/>
      <c r="N13" s="676"/>
    </row>
    <row r="14" spans="2:14">
      <c r="B14" s="674"/>
      <c r="C14" s="675"/>
      <c r="D14" s="675"/>
      <c r="E14" s="675"/>
      <c r="F14" s="675"/>
      <c r="G14" s="675"/>
      <c r="H14" s="675"/>
      <c r="I14" s="675"/>
      <c r="J14" s="675"/>
      <c r="K14" s="675"/>
      <c r="L14" s="675"/>
      <c r="M14" s="675"/>
      <c r="N14" s="676"/>
    </row>
    <row r="15" spans="2:14">
      <c r="B15" s="677"/>
      <c r="C15" s="678"/>
      <c r="D15" s="678"/>
      <c r="E15" s="678"/>
      <c r="F15" s="678"/>
      <c r="G15" s="678"/>
      <c r="H15" s="678"/>
      <c r="I15" s="678"/>
      <c r="J15" s="678"/>
      <c r="K15" s="678"/>
      <c r="L15" s="678"/>
      <c r="M15" s="678"/>
      <c r="N15" s="679"/>
    </row>
    <row r="16" spans="2:14">
      <c r="B16" s="335"/>
      <c r="C16" s="335"/>
      <c r="D16" s="335"/>
      <c r="E16" s="335"/>
      <c r="F16" s="335"/>
      <c r="G16" s="335"/>
      <c r="H16" s="335"/>
      <c r="I16" s="335"/>
      <c r="J16" s="335"/>
      <c r="K16" s="335"/>
      <c r="L16" s="335"/>
      <c r="M16" s="335"/>
    </row>
    <row r="17" spans="2:15">
      <c r="B17" s="335"/>
      <c r="C17" s="335"/>
      <c r="D17" s="335"/>
      <c r="E17" s="335"/>
      <c r="F17" s="335"/>
      <c r="G17" s="335"/>
      <c r="H17" s="335"/>
      <c r="I17" s="335"/>
      <c r="J17" s="335"/>
      <c r="K17" s="335"/>
      <c r="L17" s="335"/>
      <c r="M17" s="335"/>
    </row>
    <row r="18" spans="2:15" customFormat="1" ht="18">
      <c r="B18" s="58" t="s">
        <v>188</v>
      </c>
      <c r="C18" s="58"/>
      <c r="D18" s="58"/>
      <c r="E18" s="380"/>
      <c r="F18" s="132" t="s">
        <v>183</v>
      </c>
      <c r="G18" s="132"/>
      <c r="H18" s="132"/>
      <c r="I18" s="132"/>
      <c r="K18" s="483" t="s">
        <v>88</v>
      </c>
      <c r="L18" s="483"/>
      <c r="M18" s="682"/>
      <c r="N18" s="682"/>
      <c r="O18" s="2"/>
    </row>
    <row r="19" spans="2:15" customFormat="1" ht="15">
      <c r="B19" s="524">
        <f>J27</f>
        <v>161216.033012</v>
      </c>
      <c r="C19" s="481" t="s">
        <v>377</v>
      </c>
      <c r="D19" s="481"/>
      <c r="E19" s="681"/>
      <c r="F19" s="482" t="s">
        <v>341</v>
      </c>
      <c r="G19" s="482"/>
      <c r="H19" s="482"/>
      <c r="I19" s="482"/>
      <c r="K19" s="444">
        <v>135708139</v>
      </c>
      <c r="L19" s="444" t="s">
        <v>377</v>
      </c>
      <c r="M19" s="444"/>
      <c r="N19" s="480"/>
      <c r="O19" s="2"/>
    </row>
    <row r="20" spans="2:15" customFormat="1" ht="24" customHeight="1">
      <c r="B20" s="525" t="s">
        <v>378</v>
      </c>
      <c r="C20" s="526">
        <f>'Campings - TO | durée séjour'!C13</f>
        <v>0.22976155053819197</v>
      </c>
      <c r="D20" s="494"/>
      <c r="E20" s="681"/>
      <c r="F20" s="527" t="s">
        <v>378</v>
      </c>
      <c r="G20" s="528">
        <v>0.42241486442898718</v>
      </c>
      <c r="H20" s="527"/>
      <c r="I20" s="482"/>
      <c r="K20" s="444" t="s">
        <v>378</v>
      </c>
      <c r="L20" s="575">
        <v>0.39500000000000002</v>
      </c>
      <c r="M20" s="444"/>
      <c r="N20" s="480"/>
      <c r="O20" s="2"/>
    </row>
    <row r="21" spans="2:15" customFormat="1" ht="15">
      <c r="B21" s="525" t="s">
        <v>379</v>
      </c>
      <c r="C21" s="526">
        <f>'Campings - Nuitées étrangères '!$C$17</f>
        <v>0.28450251068134103</v>
      </c>
      <c r="D21" s="494"/>
      <c r="E21" s="681"/>
      <c r="F21" s="527" t="s">
        <v>379</v>
      </c>
      <c r="G21" s="528">
        <v>0.17110999766170648</v>
      </c>
      <c r="H21" s="527"/>
      <c r="I21" s="482"/>
      <c r="K21" s="444" t="s">
        <v>379</v>
      </c>
      <c r="L21" s="575">
        <v>0.28399999999999997</v>
      </c>
      <c r="M21" s="444"/>
      <c r="N21" s="480"/>
      <c r="O21" s="2"/>
    </row>
    <row r="22" spans="2:15">
      <c r="B22" s="122"/>
      <c r="C22" s="20"/>
      <c r="D22" s="20"/>
      <c r="E22" s="20"/>
      <c r="F22" s="20"/>
      <c r="G22" s="20"/>
      <c r="H22" s="20"/>
      <c r="I22" s="20"/>
      <c r="J22" s="20"/>
    </row>
    <row r="23" spans="2:15">
      <c r="B23" s="20"/>
      <c r="C23" s="20"/>
      <c r="D23" s="20"/>
      <c r="E23" s="20"/>
      <c r="F23" s="20"/>
      <c r="G23" s="20"/>
      <c r="H23" s="20"/>
      <c r="I23" s="20"/>
      <c r="J23" s="20"/>
      <c r="K23" s="20"/>
      <c r="L23" s="20"/>
      <c r="M23" s="20"/>
      <c r="N23" s="20"/>
    </row>
    <row r="24" spans="2:15" ht="18">
      <c r="B24" s="102" t="s">
        <v>172</v>
      </c>
      <c r="C24" s="102"/>
      <c r="D24" s="102"/>
      <c r="E24" s="102"/>
      <c r="F24" s="102"/>
      <c r="G24" s="102"/>
      <c r="H24" s="102"/>
      <c r="I24" s="102"/>
      <c r="J24" s="102"/>
      <c r="K24" s="102"/>
      <c r="L24" s="102"/>
      <c r="M24" s="102"/>
      <c r="N24" s="102"/>
    </row>
    <row r="26" spans="2:15" ht="28.5">
      <c r="B26" s="11"/>
      <c r="C26" s="12"/>
      <c r="D26" s="332">
        <v>2016</v>
      </c>
      <c r="E26" s="332">
        <v>2017</v>
      </c>
      <c r="F26" s="332">
        <v>2018</v>
      </c>
      <c r="G26" s="332">
        <v>2019</v>
      </c>
      <c r="H26" s="332">
        <v>2020</v>
      </c>
      <c r="I26" s="332">
        <v>2021</v>
      </c>
      <c r="J26" s="332">
        <v>2022</v>
      </c>
      <c r="K26" s="332" t="s">
        <v>380</v>
      </c>
    </row>
    <row r="27" spans="2:15">
      <c r="B27" s="661" t="s">
        <v>105</v>
      </c>
      <c r="C27" s="263" t="s">
        <v>188</v>
      </c>
      <c r="D27" s="111">
        <v>136844</v>
      </c>
      <c r="E27" s="111">
        <v>145957</v>
      </c>
      <c r="F27" s="111">
        <v>147508</v>
      </c>
      <c r="G27" s="111">
        <v>154077.83859999999</v>
      </c>
      <c r="H27" s="111" t="s">
        <v>45</v>
      </c>
      <c r="I27" s="111" t="s">
        <v>45</v>
      </c>
      <c r="J27" s="111">
        <v>161216.033012</v>
      </c>
      <c r="K27" s="250">
        <f t="shared" ref="K27:K32" si="0">(J27-G27)/G27</f>
        <v>4.6328495238899411E-2</v>
      </c>
    </row>
    <row r="28" spans="2:15" ht="35.450000000000003" customHeight="1">
      <c r="B28" s="661"/>
      <c r="C28" s="264" t="s">
        <v>183</v>
      </c>
      <c r="D28" s="151">
        <v>6953281</v>
      </c>
      <c r="E28" s="151">
        <v>7080424</v>
      </c>
      <c r="F28" s="151">
        <v>7116004</v>
      </c>
      <c r="G28" s="151">
        <v>7450899.5875949999</v>
      </c>
      <c r="H28" s="151" t="s">
        <v>45</v>
      </c>
      <c r="I28" s="151" t="s">
        <v>45</v>
      </c>
      <c r="J28" s="151">
        <v>8205771.1333089899</v>
      </c>
      <c r="K28" s="152">
        <f t="shared" si="0"/>
        <v>0.10131280617051602</v>
      </c>
    </row>
    <row r="29" spans="2:15">
      <c r="B29" s="661" t="s">
        <v>106</v>
      </c>
      <c r="C29" s="263" t="s">
        <v>188</v>
      </c>
      <c r="D29" s="111">
        <v>81037</v>
      </c>
      <c r="E29" s="111">
        <v>93327</v>
      </c>
      <c r="F29" s="111">
        <v>85816</v>
      </c>
      <c r="G29" s="111">
        <v>94463.121457999994</v>
      </c>
      <c r="H29" s="111" t="s">
        <v>45</v>
      </c>
      <c r="I29" s="111" t="s">
        <v>45</v>
      </c>
      <c r="J29" s="111">
        <v>115349.66686</v>
      </c>
      <c r="K29" s="250">
        <f t="shared" si="0"/>
        <v>0.22110793164173109</v>
      </c>
    </row>
    <row r="30" spans="2:15" ht="34.15" customHeight="1">
      <c r="B30" s="661"/>
      <c r="C30" s="264" t="s">
        <v>183</v>
      </c>
      <c r="D30" s="151">
        <v>5777665</v>
      </c>
      <c r="E30" s="151">
        <v>5930899</v>
      </c>
      <c r="F30" s="151">
        <v>5803804</v>
      </c>
      <c r="G30" s="151">
        <v>6052233.8289939994</v>
      </c>
      <c r="H30" s="151" t="s">
        <v>45</v>
      </c>
      <c r="I30" s="151" t="s">
        <v>45</v>
      </c>
      <c r="J30" s="151">
        <v>6801681.6538979905</v>
      </c>
      <c r="K30" s="152">
        <f t="shared" si="0"/>
        <v>0.12382995206062025</v>
      </c>
    </row>
    <row r="31" spans="2:15">
      <c r="B31" s="661" t="s">
        <v>42</v>
      </c>
      <c r="C31" s="263" t="s">
        <v>188</v>
      </c>
      <c r="D31" s="111">
        <v>55807</v>
      </c>
      <c r="E31" s="111">
        <v>52630</v>
      </c>
      <c r="F31" s="111">
        <v>61692</v>
      </c>
      <c r="G31" s="111">
        <v>59614.717153999998</v>
      </c>
      <c r="H31" s="111" t="s">
        <v>45</v>
      </c>
      <c r="I31" s="111" t="s">
        <v>45</v>
      </c>
      <c r="J31" s="111">
        <v>45866.366154000003</v>
      </c>
      <c r="K31" s="250">
        <f>(J31-G31)/G31</f>
        <v>-0.23062008269676937</v>
      </c>
    </row>
    <row r="32" spans="2:15" ht="39.6" customHeight="1">
      <c r="B32" s="661"/>
      <c r="C32" s="264" t="s">
        <v>183</v>
      </c>
      <c r="D32" s="151">
        <v>1175616</v>
      </c>
      <c r="E32" s="151">
        <v>1149524</v>
      </c>
      <c r="F32" s="151">
        <v>1312200</v>
      </c>
      <c r="G32" s="151">
        <v>1398665.758592</v>
      </c>
      <c r="H32" s="151" t="s">
        <v>45</v>
      </c>
      <c r="I32" s="151" t="s">
        <v>45</v>
      </c>
      <c r="J32" s="151">
        <v>1404089.4794329999</v>
      </c>
      <c r="K32" s="152">
        <f t="shared" si="0"/>
        <v>3.8777819558975788E-3</v>
      </c>
    </row>
    <row r="50" spans="1:14">
      <c r="G50" s="128"/>
    </row>
    <row r="52" spans="1:14">
      <c r="C52" s="661" t="s">
        <v>188</v>
      </c>
      <c r="D52" s="661"/>
      <c r="E52" s="661"/>
      <c r="F52" s="661"/>
      <c r="G52" s="661"/>
      <c r="H52" s="661"/>
      <c r="I52" s="662" t="s">
        <v>183</v>
      </c>
      <c r="J52" s="662"/>
      <c r="K52" s="662"/>
      <c r="L52" s="662"/>
      <c r="M52" s="662"/>
      <c r="N52" s="662"/>
    </row>
    <row r="53" spans="1:14" ht="15" customHeight="1">
      <c r="B53" s="3"/>
      <c r="C53" s="684">
        <v>2019</v>
      </c>
      <c r="D53" s="685"/>
      <c r="E53" s="684">
        <v>2022</v>
      </c>
      <c r="F53" s="685"/>
      <c r="G53" s="684" t="s">
        <v>380</v>
      </c>
      <c r="H53" s="685"/>
      <c r="I53" s="686">
        <v>2019</v>
      </c>
      <c r="J53" s="687"/>
      <c r="K53" s="686">
        <v>2022</v>
      </c>
      <c r="L53" s="687"/>
      <c r="M53" s="686" t="s">
        <v>380</v>
      </c>
      <c r="N53" s="687"/>
    </row>
    <row r="54" spans="1:14">
      <c r="B54" s="3"/>
      <c r="C54" s="332" t="s">
        <v>53</v>
      </c>
      <c r="D54" s="332" t="s">
        <v>54</v>
      </c>
      <c r="E54" s="332" t="s">
        <v>53</v>
      </c>
      <c r="F54" s="332" t="s">
        <v>54</v>
      </c>
      <c r="G54" s="332" t="s">
        <v>53</v>
      </c>
      <c r="H54" s="332" t="s">
        <v>54</v>
      </c>
      <c r="I54" s="333" t="s">
        <v>53</v>
      </c>
      <c r="J54" s="333" t="s">
        <v>54</v>
      </c>
      <c r="K54" s="333" t="s">
        <v>53</v>
      </c>
      <c r="L54" s="333" t="s">
        <v>54</v>
      </c>
      <c r="M54" s="333" t="s">
        <v>53</v>
      </c>
      <c r="N54" s="333" t="s">
        <v>54</v>
      </c>
    </row>
    <row r="55" spans="1:14">
      <c r="B55" s="332" t="s">
        <v>48</v>
      </c>
      <c r="C55" s="116">
        <v>30995.258828000002</v>
      </c>
      <c r="D55" s="104">
        <v>0.2011662359079848</v>
      </c>
      <c r="E55" s="116">
        <v>35692.904766</v>
      </c>
      <c r="F55" s="104">
        <v>0.22139798442592384</v>
      </c>
      <c r="G55" s="104">
        <v>0.15156014550703845</v>
      </c>
      <c r="H55" s="154" t="s">
        <v>195</v>
      </c>
      <c r="I55" s="244">
        <v>1706155.5076329999</v>
      </c>
      <c r="J55" s="272">
        <v>0.2289865119741484</v>
      </c>
      <c r="K55" s="244">
        <v>1915008.2444250002</v>
      </c>
      <c r="L55" s="272">
        <v>0.23337334338409341</v>
      </c>
      <c r="M55" s="272">
        <v>0.12241131353949548</v>
      </c>
      <c r="N55" s="288" t="s">
        <v>47</v>
      </c>
    </row>
    <row r="56" spans="1:14">
      <c r="B56" s="332" t="s">
        <v>49</v>
      </c>
      <c r="C56" s="110">
        <v>108255.794454</v>
      </c>
      <c r="D56" s="106">
        <v>0.70260457595749282</v>
      </c>
      <c r="E56" s="110">
        <v>107518.386964</v>
      </c>
      <c r="F56" s="106">
        <v>0.66692117995483091</v>
      </c>
      <c r="G56" s="106">
        <v>-6.8117138091239688E-3</v>
      </c>
      <c r="H56" s="153" t="s">
        <v>52</v>
      </c>
      <c r="I56" s="151">
        <v>5111208.4696919993</v>
      </c>
      <c r="J56" s="150">
        <v>0.6859854182173718</v>
      </c>
      <c r="K56" s="151">
        <v>5516183.5799940005</v>
      </c>
      <c r="L56" s="150">
        <v>0.67223219979931259</v>
      </c>
      <c r="M56" s="150">
        <v>7.9232751452692166E-2</v>
      </c>
      <c r="N56" s="155" t="s">
        <v>315</v>
      </c>
    </row>
    <row r="57" spans="1:14">
      <c r="B57" s="332" t="s">
        <v>50</v>
      </c>
      <c r="C57" s="112">
        <v>14826.785318</v>
      </c>
      <c r="D57" s="103">
        <v>9.6229188134522553E-2</v>
      </c>
      <c r="E57" s="112">
        <v>18004.741281999999</v>
      </c>
      <c r="F57" s="103">
        <v>0.11168083561924531</v>
      </c>
      <c r="G57" s="106">
        <v>0.21433883986584062</v>
      </c>
      <c r="H57" s="154" t="s">
        <v>195</v>
      </c>
      <c r="I57" s="151">
        <v>633535.61027000006</v>
      </c>
      <c r="J57" s="150">
        <v>8.502806980847967E-2</v>
      </c>
      <c r="K57" s="151">
        <v>774579.30888999999</v>
      </c>
      <c r="L57" s="150">
        <v>9.4394456816595335E-2</v>
      </c>
      <c r="M57" s="150">
        <v>0.22262947233524877</v>
      </c>
      <c r="N57" s="155" t="s">
        <v>194</v>
      </c>
    </row>
    <row r="58" spans="1:14">
      <c r="B58" s="332" t="s">
        <v>268</v>
      </c>
      <c r="C58" s="110">
        <v>154077.83859999999</v>
      </c>
      <c r="D58" s="106">
        <v>1</v>
      </c>
      <c r="E58" s="110">
        <v>161216.033012</v>
      </c>
      <c r="F58" s="106">
        <v>1</v>
      </c>
      <c r="G58" s="106">
        <v>4.6328495238899411E-2</v>
      </c>
      <c r="H58" s="153"/>
      <c r="I58" s="151">
        <v>7450899.5875949999</v>
      </c>
      <c r="J58" s="150">
        <v>1</v>
      </c>
      <c r="K58" s="151">
        <v>8205771.1333089899</v>
      </c>
      <c r="L58" s="150">
        <v>1</v>
      </c>
      <c r="M58" s="150">
        <v>0.10131280617051602</v>
      </c>
      <c r="N58" s="155"/>
    </row>
    <row r="60" spans="1:14" customFormat="1" ht="18" customHeight="1">
      <c r="B60" s="102" t="s">
        <v>150</v>
      </c>
      <c r="C60" s="102"/>
      <c r="D60" s="102"/>
      <c r="E60" s="102"/>
      <c r="F60" s="102"/>
      <c r="G60" s="102"/>
      <c r="H60" s="102"/>
      <c r="I60" s="102"/>
      <c r="J60" s="102"/>
      <c r="K60" s="102"/>
      <c r="L60" s="102"/>
      <c r="M60" s="102"/>
      <c r="N60" s="102"/>
    </row>
    <row r="61" spans="1:14" customFormat="1" ht="15">
      <c r="B61" s="385"/>
      <c r="C61" s="403"/>
      <c r="D61" s="403"/>
      <c r="E61" s="385"/>
      <c r="F61" s="385"/>
      <c r="G61" s="385"/>
      <c r="H61" s="385"/>
      <c r="I61" s="385"/>
      <c r="J61" s="385"/>
      <c r="K61" s="385"/>
      <c r="L61" s="385"/>
      <c r="M61" s="385"/>
    </row>
    <row r="62" spans="1:14" customFormat="1" ht="15">
      <c r="B62" s="385"/>
      <c r="C62" s="403"/>
      <c r="D62" s="403"/>
      <c r="E62" s="385"/>
      <c r="F62" s="385"/>
      <c r="G62" s="385"/>
      <c r="H62" s="385"/>
      <c r="I62" s="385"/>
      <c r="J62" s="385"/>
      <c r="K62" s="385"/>
      <c r="L62" s="385"/>
      <c r="M62" s="385"/>
    </row>
    <row r="63" spans="1:14" customFormat="1" ht="28.5">
      <c r="A63" s="404"/>
      <c r="B63" s="404"/>
      <c r="C63" s="405">
        <v>2016</v>
      </c>
      <c r="D63" s="405">
        <v>2017</v>
      </c>
      <c r="E63" s="405">
        <v>2018</v>
      </c>
      <c r="F63" s="405">
        <v>2019</v>
      </c>
      <c r="G63" s="405">
        <v>2020</v>
      </c>
      <c r="H63" s="405">
        <v>2021</v>
      </c>
      <c r="I63" s="405">
        <v>2022</v>
      </c>
      <c r="J63" s="405" t="s">
        <v>380</v>
      </c>
      <c r="K63" s="404"/>
    </row>
    <row r="64" spans="1:14" customFormat="1" ht="15">
      <c r="A64" s="385"/>
      <c r="B64" s="332" t="s">
        <v>24</v>
      </c>
      <c r="C64" s="109">
        <v>5143</v>
      </c>
      <c r="D64" s="109">
        <v>6756</v>
      </c>
      <c r="E64" s="109">
        <v>5882</v>
      </c>
      <c r="F64" s="406">
        <v>5965.4190250000001</v>
      </c>
      <c r="G64" s="406" t="s">
        <v>45</v>
      </c>
      <c r="H64" s="406" t="s">
        <v>45</v>
      </c>
      <c r="I64" s="406">
        <v>4570.1959470000002</v>
      </c>
      <c r="J64" s="125">
        <f t="shared" ref="J64:J70" si="1">(I64-F64)/F64</f>
        <v>-0.23388517590346472</v>
      </c>
      <c r="K64" s="385"/>
    </row>
    <row r="65" spans="1:11" customFormat="1" ht="15">
      <c r="A65" s="385"/>
      <c r="B65" s="332" t="s">
        <v>25</v>
      </c>
      <c r="C65" s="109">
        <v>8602</v>
      </c>
      <c r="D65" s="109">
        <v>10257</v>
      </c>
      <c r="E65" s="109">
        <v>13416</v>
      </c>
      <c r="F65" s="406">
        <v>9121.3396990000001</v>
      </c>
      <c r="G65" s="406" t="s">
        <v>45</v>
      </c>
      <c r="H65" s="406">
        <v>5672.2451700000001</v>
      </c>
      <c r="I65" s="406">
        <v>13690.336466999999</v>
      </c>
      <c r="J65" s="125">
        <f t="shared" si="1"/>
        <v>0.50091290520633847</v>
      </c>
      <c r="K65" s="385"/>
    </row>
    <row r="66" spans="1:11" customFormat="1" ht="15">
      <c r="A66" s="385"/>
      <c r="B66" s="332" t="s">
        <v>26</v>
      </c>
      <c r="C66" s="109">
        <v>12911</v>
      </c>
      <c r="D66" s="109">
        <v>16155</v>
      </c>
      <c r="E66" s="109">
        <v>14099</v>
      </c>
      <c r="F66" s="406">
        <v>15908.500104000001</v>
      </c>
      <c r="G66" s="406" t="s">
        <v>45</v>
      </c>
      <c r="H66" s="406">
        <v>10781.569686000001</v>
      </c>
      <c r="I66" s="406">
        <v>17432.372351999999</v>
      </c>
      <c r="J66" s="125">
        <f t="shared" si="1"/>
        <v>9.5789812869714761E-2</v>
      </c>
      <c r="K66" s="385"/>
    </row>
    <row r="67" spans="1:11" customFormat="1" ht="15">
      <c r="A67" s="385"/>
      <c r="B67" s="332" t="s">
        <v>27</v>
      </c>
      <c r="C67" s="109">
        <v>41625</v>
      </c>
      <c r="D67" s="109">
        <v>36442</v>
      </c>
      <c r="E67" s="109">
        <v>43565</v>
      </c>
      <c r="F67" s="406">
        <v>44252.348242</v>
      </c>
      <c r="G67" s="406">
        <v>34947.057086000001</v>
      </c>
      <c r="H67" s="406">
        <v>39250.497876000001</v>
      </c>
      <c r="I67" s="406">
        <v>44317.843247999997</v>
      </c>
      <c r="J67" s="125">
        <f t="shared" si="1"/>
        <v>1.4800345880365265E-3</v>
      </c>
      <c r="K67" s="385"/>
    </row>
    <row r="68" spans="1:11" customFormat="1" ht="15">
      <c r="A68" s="385"/>
      <c r="B68" s="332" t="s">
        <v>28</v>
      </c>
      <c r="C68" s="109">
        <v>56081</v>
      </c>
      <c r="D68" s="109">
        <v>61668</v>
      </c>
      <c r="E68" s="109">
        <v>56296</v>
      </c>
      <c r="F68" s="406">
        <v>64003.446212000003</v>
      </c>
      <c r="G68" s="406">
        <v>46700.253349999999</v>
      </c>
      <c r="H68" s="406">
        <v>52870.127992000002</v>
      </c>
      <c r="I68" s="406">
        <v>63200.543716</v>
      </c>
      <c r="J68" s="125">
        <f t="shared" si="1"/>
        <v>-1.2544676006047098E-2</v>
      </c>
      <c r="K68" s="385"/>
    </row>
    <row r="69" spans="1:11" customFormat="1" ht="15">
      <c r="A69" s="385"/>
      <c r="B69" s="332" t="s">
        <v>29</v>
      </c>
      <c r="C69" s="109">
        <v>12481</v>
      </c>
      <c r="D69" s="109">
        <v>14678</v>
      </c>
      <c r="E69" s="109">
        <v>14249</v>
      </c>
      <c r="F69" s="406">
        <v>14826.785318</v>
      </c>
      <c r="G69" s="406">
        <v>12515.118075</v>
      </c>
      <c r="H69" s="406">
        <v>13286.457656</v>
      </c>
      <c r="I69" s="406">
        <v>18004.741281999999</v>
      </c>
      <c r="J69" s="125">
        <f t="shared" si="1"/>
        <v>0.21433883986584062</v>
      </c>
      <c r="K69" s="385"/>
    </row>
    <row r="70" spans="1:11" customFormat="1" ht="15">
      <c r="A70" s="385"/>
      <c r="B70" s="332" t="s">
        <v>30</v>
      </c>
      <c r="C70" s="156">
        <v>136844</v>
      </c>
      <c r="D70" s="156">
        <v>145957</v>
      </c>
      <c r="E70" s="156">
        <v>147508</v>
      </c>
      <c r="F70" s="124">
        <v>154077.83859999999</v>
      </c>
      <c r="G70" s="407" t="s">
        <v>45</v>
      </c>
      <c r="H70" s="407" t="s">
        <v>45</v>
      </c>
      <c r="I70" s="156">
        <v>161216.033012</v>
      </c>
      <c r="J70" s="125">
        <f t="shared" si="1"/>
        <v>4.6328495238899411E-2</v>
      </c>
      <c r="K70" s="385"/>
    </row>
    <row r="71" spans="1:11" customFormat="1" ht="15">
      <c r="A71" s="385"/>
      <c r="B71" s="385"/>
      <c r="C71" s="385"/>
      <c r="D71" s="385"/>
      <c r="E71" s="385"/>
      <c r="F71" s="385"/>
      <c r="G71" s="385"/>
      <c r="H71" s="385"/>
      <c r="I71" s="385"/>
      <c r="J71" s="385"/>
    </row>
    <row r="72" spans="1:11" s="404" customFormat="1"/>
    <row r="73" spans="1:11" customFormat="1" ht="28.5">
      <c r="A73" s="404"/>
      <c r="B73" s="404"/>
      <c r="C73" s="239">
        <v>2016</v>
      </c>
      <c r="D73" s="239">
        <v>2017</v>
      </c>
      <c r="E73" s="239">
        <v>2018</v>
      </c>
      <c r="F73" s="239">
        <v>2019</v>
      </c>
      <c r="G73" s="239">
        <v>2020</v>
      </c>
      <c r="H73" s="239">
        <v>2021</v>
      </c>
      <c r="I73" s="239">
        <v>2022</v>
      </c>
      <c r="J73" s="239" t="s">
        <v>380</v>
      </c>
      <c r="K73" s="404"/>
    </row>
    <row r="74" spans="1:11" customFormat="1" ht="15">
      <c r="A74" s="385"/>
      <c r="B74" s="239" t="s">
        <v>24</v>
      </c>
      <c r="C74" s="151">
        <v>360470</v>
      </c>
      <c r="D74" s="151">
        <v>491232</v>
      </c>
      <c r="E74" s="151">
        <v>340036</v>
      </c>
      <c r="F74" s="151">
        <v>482667.89753100002</v>
      </c>
      <c r="G74" s="151" t="s">
        <v>45</v>
      </c>
      <c r="H74" s="151" t="s">
        <v>45</v>
      </c>
      <c r="I74" s="151">
        <v>510641.81673299999</v>
      </c>
      <c r="J74" s="150">
        <v>6.160895653835019E-2</v>
      </c>
      <c r="K74" s="385"/>
    </row>
    <row r="75" spans="1:11" customFormat="1" ht="15">
      <c r="A75" s="385"/>
      <c r="B75" s="239" t="s">
        <v>25</v>
      </c>
      <c r="C75" s="151">
        <v>407471</v>
      </c>
      <c r="D75" s="151">
        <v>417551</v>
      </c>
      <c r="E75" s="151">
        <v>624999</v>
      </c>
      <c r="F75" s="151">
        <v>448059.62440500001</v>
      </c>
      <c r="G75" s="151" t="s">
        <v>45</v>
      </c>
      <c r="H75" s="151">
        <v>481806.47433599998</v>
      </c>
      <c r="I75" s="151">
        <v>612409.841273</v>
      </c>
      <c r="J75" s="150">
        <v>6.160895653835019E-2</v>
      </c>
      <c r="K75" s="385"/>
    </row>
    <row r="76" spans="1:11" customFormat="1" ht="15">
      <c r="A76" s="385"/>
      <c r="B76" s="239" t="s">
        <v>26</v>
      </c>
      <c r="C76" s="151">
        <v>555415</v>
      </c>
      <c r="D76" s="151">
        <v>640320</v>
      </c>
      <c r="E76" s="151">
        <v>620413</v>
      </c>
      <c r="F76" s="151">
        <v>775427.98569699994</v>
      </c>
      <c r="G76" s="151" t="s">
        <v>45</v>
      </c>
      <c r="H76" s="151">
        <v>679163.34738799999</v>
      </c>
      <c r="I76" s="151">
        <v>791956.58641899994</v>
      </c>
      <c r="J76" s="150">
        <v>6.160895653835019E-2</v>
      </c>
      <c r="K76" s="385"/>
    </row>
    <row r="77" spans="1:11" customFormat="1" ht="15">
      <c r="A77" s="385"/>
      <c r="B77" s="239" t="s">
        <v>27</v>
      </c>
      <c r="C77" s="151">
        <v>2205217</v>
      </c>
      <c r="D77" s="151">
        <v>2202933</v>
      </c>
      <c r="E77" s="151">
        <v>2066966</v>
      </c>
      <c r="F77" s="151">
        <v>2183207.6802460002</v>
      </c>
      <c r="G77" s="151">
        <v>1922339.7276699999</v>
      </c>
      <c r="H77" s="151">
        <v>2289685.5266170003</v>
      </c>
      <c r="I77" s="151">
        <v>2481534.5105979997</v>
      </c>
      <c r="J77" s="150">
        <v>6.160895653835019E-2</v>
      </c>
      <c r="K77" s="385"/>
    </row>
    <row r="78" spans="1:11" customFormat="1" ht="15">
      <c r="A78" s="385"/>
      <c r="B78" s="239" t="s">
        <v>28</v>
      </c>
      <c r="C78" s="151">
        <v>2838816</v>
      </c>
      <c r="D78" s="151">
        <v>2796443</v>
      </c>
      <c r="E78" s="151">
        <v>2829512</v>
      </c>
      <c r="F78" s="151">
        <v>2928000.789446</v>
      </c>
      <c r="G78" s="151">
        <v>2543687.5999579998</v>
      </c>
      <c r="H78" s="151">
        <v>2826537.4410939999</v>
      </c>
      <c r="I78" s="151">
        <v>3034649.0693959999</v>
      </c>
      <c r="J78" s="150">
        <v>6.160895653835019E-2</v>
      </c>
      <c r="K78" s="385"/>
    </row>
    <row r="79" spans="1:11" customFormat="1" ht="15">
      <c r="A79" s="385"/>
      <c r="B79" s="239" t="s">
        <v>29</v>
      </c>
      <c r="C79" s="151">
        <v>585892</v>
      </c>
      <c r="D79" s="151">
        <v>531944</v>
      </c>
      <c r="E79" s="151">
        <v>634078</v>
      </c>
      <c r="F79" s="151">
        <v>633535.61027000006</v>
      </c>
      <c r="G79" s="151">
        <v>646538.11785499996</v>
      </c>
      <c r="H79" s="151">
        <v>710120.688203</v>
      </c>
      <c r="I79" s="151">
        <v>774579.30888999999</v>
      </c>
      <c r="J79" s="150">
        <v>6.160895653835019E-2</v>
      </c>
      <c r="K79" s="385"/>
    </row>
    <row r="80" spans="1:11" customFormat="1" ht="15">
      <c r="A80" s="385"/>
      <c r="B80" s="239" t="s">
        <v>30</v>
      </c>
      <c r="C80" s="157">
        <v>6953281</v>
      </c>
      <c r="D80" s="157">
        <v>7080424</v>
      </c>
      <c r="E80" s="157">
        <v>7116004</v>
      </c>
      <c r="F80" s="157">
        <v>7450899.5875949999</v>
      </c>
      <c r="G80" s="151" t="s">
        <v>45</v>
      </c>
      <c r="H80" s="151" t="s">
        <v>45</v>
      </c>
      <c r="I80" s="151">
        <v>8205771.1333089899</v>
      </c>
      <c r="J80" s="150">
        <v>6.160895653835019E-2</v>
      </c>
      <c r="K80" s="385"/>
    </row>
    <row r="81" spans="1:14" customFormat="1" ht="15">
      <c r="A81" s="385"/>
      <c r="B81" s="385"/>
      <c r="C81" s="385"/>
      <c r="D81" s="385"/>
      <c r="E81" s="385"/>
      <c r="F81" s="385"/>
      <c r="G81" s="385"/>
      <c r="H81" s="385"/>
      <c r="I81" s="385"/>
      <c r="J81" s="385"/>
      <c r="K81" s="385"/>
      <c r="L81" s="385"/>
      <c r="M81" s="385"/>
    </row>
    <row r="82" spans="1:14" ht="18">
      <c r="B82" s="102" t="s">
        <v>151</v>
      </c>
      <c r="C82" s="102"/>
      <c r="D82" s="102"/>
      <c r="E82" s="102"/>
      <c r="F82" s="102"/>
      <c r="G82" s="102"/>
      <c r="H82" s="102"/>
      <c r="I82" s="102"/>
      <c r="J82" s="102"/>
      <c r="K82" s="102"/>
      <c r="L82" s="102"/>
      <c r="M82" s="102"/>
      <c r="N82" s="102"/>
    </row>
    <row r="84" spans="1:14" ht="28.5">
      <c r="B84" s="10"/>
      <c r="C84" s="10"/>
      <c r="D84" s="285" t="s">
        <v>188</v>
      </c>
      <c r="E84" s="333" t="s">
        <v>183</v>
      </c>
      <c r="M84" s="9"/>
    </row>
    <row r="85" spans="1:14" ht="30">
      <c r="B85" s="683" t="s">
        <v>44</v>
      </c>
      <c r="C85" s="336" t="s">
        <v>31</v>
      </c>
      <c r="D85" s="96" t="s">
        <v>45</v>
      </c>
      <c r="E85" s="301">
        <v>934635.14555699995</v>
      </c>
      <c r="G85" s="24"/>
    </row>
    <row r="86" spans="1:14" ht="15">
      <c r="B86" s="683"/>
      <c r="C86" s="336" t="s">
        <v>381</v>
      </c>
      <c r="D86" s="252" t="s">
        <v>45</v>
      </c>
      <c r="E86" s="312">
        <v>-2.8151589385425561E-2</v>
      </c>
    </row>
    <row r="87" spans="1:14" ht="30">
      <c r="B87" s="683" t="s">
        <v>65</v>
      </c>
      <c r="C87" s="336" t="s">
        <v>31</v>
      </c>
      <c r="D87" s="161">
        <v>75308.324548000004</v>
      </c>
      <c r="E87" s="303">
        <v>1964733.5810179999</v>
      </c>
    </row>
    <row r="88" spans="1:14" ht="15">
      <c r="B88" s="683"/>
      <c r="C88" s="336" t="s">
        <v>381</v>
      </c>
      <c r="D88" s="252">
        <v>2.2003003194669225E-2</v>
      </c>
      <c r="E88" s="310">
        <v>-0.1013360125907543</v>
      </c>
    </row>
    <row r="89" spans="1:14" ht="30">
      <c r="B89" s="683" t="s">
        <v>63</v>
      </c>
      <c r="C89" s="336" t="s">
        <v>31</v>
      </c>
      <c r="D89" s="161" t="s">
        <v>45</v>
      </c>
      <c r="E89" s="303">
        <v>5125101.9954150002</v>
      </c>
    </row>
    <row r="90" spans="1:14" ht="15">
      <c r="B90" s="683"/>
      <c r="C90" s="336" t="s">
        <v>381</v>
      </c>
      <c r="D90" s="253" t="s">
        <v>45</v>
      </c>
      <c r="E90" s="313">
        <v>0.24408192004289456</v>
      </c>
    </row>
    <row r="91" spans="1:14" ht="30">
      <c r="B91" s="683" t="s">
        <v>4</v>
      </c>
      <c r="C91" s="336" t="s">
        <v>31</v>
      </c>
      <c r="D91" s="297">
        <v>21174.270694999999</v>
      </c>
      <c r="E91" s="303">
        <v>116566.97355</v>
      </c>
      <c r="G91" s="24"/>
    </row>
    <row r="92" spans="1:14" ht="15">
      <c r="B92" s="683"/>
      <c r="C92" s="336" t="s">
        <v>381</v>
      </c>
      <c r="D92" s="253" t="s">
        <v>45</v>
      </c>
      <c r="E92" s="313">
        <v>-0.27389150272119878</v>
      </c>
    </row>
    <row r="93" spans="1:14" ht="30">
      <c r="B93" s="683" t="s">
        <v>46</v>
      </c>
      <c r="C93" s="336" t="s">
        <v>31</v>
      </c>
      <c r="D93" s="298">
        <v>161216.033012</v>
      </c>
      <c r="E93" s="304">
        <v>8205771.1333089899</v>
      </c>
    </row>
    <row r="94" spans="1:14" ht="15">
      <c r="B94" s="683"/>
      <c r="C94" s="336" t="s">
        <v>381</v>
      </c>
      <c r="D94" s="254">
        <v>4.6328495238899411E-2</v>
      </c>
      <c r="E94" s="311">
        <v>0.10131280617051602</v>
      </c>
    </row>
    <row r="96" spans="1:14" ht="18">
      <c r="B96" s="102" t="s">
        <v>173</v>
      </c>
      <c r="C96" s="102"/>
      <c r="D96" s="102"/>
      <c r="E96" s="102"/>
      <c r="F96" s="102"/>
      <c r="G96" s="102"/>
      <c r="H96" s="102"/>
      <c r="I96" s="102"/>
      <c r="J96" s="102"/>
      <c r="K96" s="102"/>
      <c r="L96" s="102"/>
      <c r="M96" s="102"/>
      <c r="N96" s="102"/>
    </row>
    <row r="98" spans="2:11" ht="28.5">
      <c r="C98"/>
      <c r="D98" s="332">
        <v>2016</v>
      </c>
      <c r="E98" s="332">
        <v>2017</v>
      </c>
      <c r="F98" s="332">
        <v>2018</v>
      </c>
      <c r="G98" s="332">
        <v>2019</v>
      </c>
      <c r="H98" s="332">
        <v>2020</v>
      </c>
      <c r="I98" s="332">
        <v>2021</v>
      </c>
      <c r="J98" s="332">
        <v>2021</v>
      </c>
      <c r="K98" s="456" t="s">
        <v>380</v>
      </c>
    </row>
    <row r="99" spans="2:11">
      <c r="B99" s="661" t="s">
        <v>188</v>
      </c>
      <c r="C99" s="332" t="s">
        <v>174</v>
      </c>
      <c r="D99" s="116">
        <v>28612</v>
      </c>
      <c r="E99" s="116">
        <v>32449</v>
      </c>
      <c r="F99" s="92">
        <v>35989</v>
      </c>
      <c r="G99" s="408">
        <v>31949.814479000001</v>
      </c>
      <c r="H99" s="408" t="s">
        <v>45</v>
      </c>
      <c r="I99" s="408" t="s">
        <v>45</v>
      </c>
      <c r="J99" s="408">
        <v>43876.741603000002</v>
      </c>
      <c r="K99" s="87">
        <f>(J99-G99)/G99</f>
        <v>0.37330192110628191</v>
      </c>
    </row>
    <row r="100" spans="2:11" ht="29.45" customHeight="1">
      <c r="B100" s="661"/>
      <c r="C100" s="285" t="s">
        <v>175</v>
      </c>
      <c r="D100" s="158">
        <v>108232</v>
      </c>
      <c r="E100" s="94">
        <v>113508</v>
      </c>
      <c r="F100" s="111">
        <v>111518</v>
      </c>
      <c r="G100" s="409">
        <v>122128.024131</v>
      </c>
      <c r="H100" s="408" t="s">
        <v>45</v>
      </c>
      <c r="I100" s="408" t="s">
        <v>45</v>
      </c>
      <c r="J100" s="409">
        <v>117339.291408</v>
      </c>
      <c r="K100" s="87">
        <f>(J100-G100)/G100</f>
        <v>-3.9210760651162128E-2</v>
      </c>
    </row>
    <row r="101" spans="2:11">
      <c r="B101" s="662" t="s">
        <v>183</v>
      </c>
      <c r="C101" s="286" t="s">
        <v>174</v>
      </c>
      <c r="D101" s="151">
        <v>4033568</v>
      </c>
      <c r="E101" s="151">
        <v>4180986</v>
      </c>
      <c r="F101" s="151">
        <v>4203685</v>
      </c>
      <c r="G101" s="410">
        <v>4438818.4259320004</v>
      </c>
      <c r="H101" s="410" t="s">
        <v>45</v>
      </c>
      <c r="I101" s="410" t="s">
        <v>45</v>
      </c>
      <c r="J101" s="410">
        <v>5205536.6231469996</v>
      </c>
      <c r="K101" s="245">
        <f t="shared" ref="K101:K102" si="2">(J101-G101)/G101</f>
        <v>0.17273024567433495</v>
      </c>
    </row>
    <row r="102" spans="2:11">
      <c r="B102" s="662"/>
      <c r="C102" s="287" t="s">
        <v>175</v>
      </c>
      <c r="D102" s="151">
        <v>2919713</v>
      </c>
      <c r="E102" s="151">
        <v>2899437</v>
      </c>
      <c r="F102" s="151">
        <v>2914896</v>
      </c>
      <c r="G102" s="410">
        <v>3012081.161688</v>
      </c>
      <c r="H102" s="410" t="s">
        <v>45</v>
      </c>
      <c r="I102" s="410" t="s">
        <v>45</v>
      </c>
      <c r="J102" s="410">
        <v>3000234.5101669999</v>
      </c>
      <c r="K102" s="152">
        <f t="shared" si="2"/>
        <v>-3.9330452551156027E-3</v>
      </c>
    </row>
  </sheetData>
  <mergeCells count="24">
    <mergeCell ref="C52:H52"/>
    <mergeCell ref="I52:N52"/>
    <mergeCell ref="C53:D53"/>
    <mergeCell ref="B31:B32"/>
    <mergeCell ref="B29:B30"/>
    <mergeCell ref="K53:L53"/>
    <mergeCell ref="M53:N53"/>
    <mergeCell ref="I53:J53"/>
    <mergeCell ref="E53:F53"/>
    <mergeCell ref="G53:H53"/>
    <mergeCell ref="B27:B28"/>
    <mergeCell ref="B85:B86"/>
    <mergeCell ref="B87:B88"/>
    <mergeCell ref="B99:B100"/>
    <mergeCell ref="B101:B102"/>
    <mergeCell ref="B91:B92"/>
    <mergeCell ref="B89:B90"/>
    <mergeCell ref="B93:B94"/>
    <mergeCell ref="B2:N4"/>
    <mergeCell ref="B5:N5"/>
    <mergeCell ref="B10:N15"/>
    <mergeCell ref="B7:M8"/>
    <mergeCell ref="E19:E21"/>
    <mergeCell ref="M18:N18"/>
  </mergeCells>
  <pageMargins left="0.7" right="0.7" top="0.75" bottom="0.75" header="0.3" footer="0.3"/>
  <pageSetup paperSize="9" scale="3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tabColor rgb="FF007188"/>
    <pageSetUpPr fitToPage="1"/>
  </sheetPr>
  <dimension ref="A2:O78"/>
  <sheetViews>
    <sheetView showGridLines="0" zoomScale="73" zoomScaleNormal="73" workbookViewId="0">
      <selection activeCell="B2" sqref="B2:O4"/>
    </sheetView>
  </sheetViews>
  <sheetFormatPr baseColWidth="10" defaultColWidth="11.5703125" defaultRowHeight="14.25"/>
  <cols>
    <col min="1" max="1" width="11.5703125" style="2"/>
    <col min="2" max="2" width="17.140625" style="2" customWidth="1"/>
    <col min="3" max="3" width="19.7109375" style="2" customWidth="1"/>
    <col min="4" max="6" width="11.5703125" style="2"/>
    <col min="7" max="7" width="20.5703125" style="2" customWidth="1"/>
    <col min="8" max="11" width="11.5703125" style="2"/>
    <col min="12" max="12" width="24.28515625" style="2" customWidth="1"/>
    <col min="13" max="16384" width="11.5703125" style="2"/>
  </cols>
  <sheetData>
    <row r="2" spans="2:15" ht="15" customHeight="1">
      <c r="B2" s="666" t="s">
        <v>177</v>
      </c>
      <c r="C2" s="667"/>
      <c r="D2" s="667"/>
      <c r="E2" s="667"/>
      <c r="F2" s="667"/>
      <c r="G2" s="667"/>
      <c r="H2" s="667"/>
      <c r="I2" s="667"/>
      <c r="J2" s="667"/>
      <c r="K2" s="667"/>
      <c r="L2" s="667"/>
      <c r="M2" s="667"/>
      <c r="N2" s="667"/>
      <c r="O2" s="667"/>
    </row>
    <row r="3" spans="2:15" ht="15" customHeight="1">
      <c r="B3" s="666"/>
      <c r="C3" s="667"/>
      <c r="D3" s="667"/>
      <c r="E3" s="667"/>
      <c r="F3" s="667"/>
      <c r="G3" s="667"/>
      <c r="H3" s="667"/>
      <c r="I3" s="667"/>
      <c r="J3" s="667"/>
      <c r="K3" s="667"/>
      <c r="L3" s="667"/>
      <c r="M3" s="667"/>
      <c r="N3" s="667"/>
      <c r="O3" s="667"/>
    </row>
    <row r="4" spans="2:15" ht="15.75" customHeight="1">
      <c r="B4" s="666"/>
      <c r="C4" s="667"/>
      <c r="D4" s="667"/>
      <c r="E4" s="667"/>
      <c r="F4" s="667"/>
      <c r="G4" s="667"/>
      <c r="H4" s="667"/>
      <c r="I4" s="667"/>
      <c r="J4" s="667"/>
      <c r="K4" s="667"/>
      <c r="L4" s="667"/>
      <c r="M4" s="667"/>
      <c r="N4" s="667"/>
      <c r="O4" s="667"/>
    </row>
    <row r="5" spans="2:15">
      <c r="B5" s="670" t="s">
        <v>424</v>
      </c>
      <c r="C5" s="670"/>
      <c r="D5" s="670"/>
      <c r="E5" s="670"/>
      <c r="F5" s="670"/>
      <c r="G5" s="670"/>
      <c r="H5" s="670"/>
      <c r="I5" s="670"/>
      <c r="J5" s="670"/>
      <c r="K5" s="670"/>
      <c r="L5" s="670"/>
      <c r="M5" s="670"/>
      <c r="N5" s="670"/>
    </row>
    <row r="7" spans="2:15" ht="14.45" customHeight="1">
      <c r="B7" s="671" t="s">
        <v>413</v>
      </c>
      <c r="C7" s="672"/>
      <c r="D7" s="672"/>
      <c r="E7" s="672"/>
      <c r="F7" s="672"/>
      <c r="G7" s="672"/>
      <c r="H7" s="672"/>
      <c r="I7" s="672"/>
      <c r="J7" s="672"/>
      <c r="K7" s="672"/>
      <c r="L7" s="672"/>
      <c r="M7" s="672"/>
      <c r="N7" s="672"/>
      <c r="O7" s="673"/>
    </row>
    <row r="8" spans="2:15">
      <c r="B8" s="674"/>
      <c r="C8" s="675"/>
      <c r="D8" s="675"/>
      <c r="E8" s="675"/>
      <c r="F8" s="675"/>
      <c r="G8" s="675"/>
      <c r="H8" s="675"/>
      <c r="I8" s="675"/>
      <c r="J8" s="675"/>
      <c r="K8" s="675"/>
      <c r="L8" s="675"/>
      <c r="M8" s="675"/>
      <c r="N8" s="675"/>
      <c r="O8" s="676"/>
    </row>
    <row r="9" spans="2:15">
      <c r="B9" s="674"/>
      <c r="C9" s="675"/>
      <c r="D9" s="675"/>
      <c r="E9" s="675"/>
      <c r="F9" s="675"/>
      <c r="G9" s="675"/>
      <c r="H9" s="675"/>
      <c r="I9" s="675"/>
      <c r="J9" s="675"/>
      <c r="K9" s="675"/>
      <c r="L9" s="675"/>
      <c r="M9" s="675"/>
      <c r="N9" s="675"/>
      <c r="O9" s="676"/>
    </row>
    <row r="10" spans="2:15">
      <c r="B10" s="674"/>
      <c r="C10" s="675"/>
      <c r="D10" s="675"/>
      <c r="E10" s="675"/>
      <c r="F10" s="675"/>
      <c r="G10" s="675"/>
      <c r="H10" s="675"/>
      <c r="I10" s="675"/>
      <c r="J10" s="675"/>
      <c r="K10" s="675"/>
      <c r="L10" s="675"/>
      <c r="M10" s="675"/>
      <c r="N10" s="675"/>
      <c r="O10" s="676"/>
    </row>
    <row r="11" spans="2:15">
      <c r="B11" s="677"/>
      <c r="C11" s="678"/>
      <c r="D11" s="678"/>
      <c r="E11" s="678"/>
      <c r="F11" s="678"/>
      <c r="G11" s="678"/>
      <c r="H11" s="678"/>
      <c r="I11" s="678"/>
      <c r="J11" s="678"/>
      <c r="K11" s="678"/>
      <c r="L11" s="678"/>
      <c r="M11" s="678"/>
      <c r="N11" s="678"/>
      <c r="O11" s="679"/>
    </row>
    <row r="14" spans="2:15" ht="18">
      <c r="B14" s="334" t="s">
        <v>188</v>
      </c>
      <c r="C14" s="334"/>
      <c r="D14" s="334"/>
      <c r="E14" s="334"/>
      <c r="G14" s="337" t="s">
        <v>183</v>
      </c>
      <c r="H14" s="337"/>
      <c r="I14" s="337"/>
      <c r="J14" s="337"/>
      <c r="L14" s="689" t="s">
        <v>317</v>
      </c>
      <c r="M14" s="689"/>
      <c r="N14" s="689"/>
      <c r="O14" s="375"/>
    </row>
    <row r="15" spans="2:15" s="529" customFormat="1" ht="18" customHeight="1">
      <c r="B15" s="530">
        <f>C23</f>
        <v>45866.366154000003</v>
      </c>
      <c r="C15" s="481" t="s">
        <v>382</v>
      </c>
      <c r="D15" s="531"/>
      <c r="E15" s="531"/>
      <c r="F15" s="404"/>
      <c r="G15" s="532">
        <v>1404089.4794329999</v>
      </c>
      <c r="H15" s="482" t="s">
        <v>382</v>
      </c>
      <c r="I15" s="533"/>
      <c r="J15" s="533"/>
      <c r="L15" s="534">
        <v>38530097</v>
      </c>
      <c r="M15" s="535" t="s">
        <v>382</v>
      </c>
      <c r="N15" s="535"/>
      <c r="O15" s="536"/>
    </row>
    <row r="16" spans="2:15" s="529" customFormat="1" ht="15">
      <c r="B16" s="537" t="s">
        <v>383</v>
      </c>
      <c r="C16" s="489">
        <f>D23</f>
        <v>-0.23062008269676937</v>
      </c>
      <c r="D16" s="538"/>
      <c r="E16" s="338"/>
      <c r="F16" s="404"/>
      <c r="G16" s="539" t="s">
        <v>383</v>
      </c>
      <c r="H16" s="540">
        <v>3.8777819558975788E-3</v>
      </c>
      <c r="I16" s="541"/>
      <c r="J16" s="454"/>
      <c r="L16" s="542" t="s">
        <v>384</v>
      </c>
      <c r="M16" s="543">
        <v>1.2999999999999999E-2</v>
      </c>
      <c r="N16" s="544"/>
      <c r="O16" s="536"/>
    </row>
    <row r="17" spans="2:15" s="404" customFormat="1" ht="15.75" customHeight="1">
      <c r="B17" s="68" t="s">
        <v>385</v>
      </c>
      <c r="C17" s="489">
        <f>I36</f>
        <v>0.28450251068134103</v>
      </c>
      <c r="D17" s="538"/>
      <c r="E17" s="538"/>
      <c r="G17" s="545" t="s">
        <v>385</v>
      </c>
      <c r="H17" s="540">
        <v>0.17110999766170648</v>
      </c>
      <c r="I17" s="541"/>
      <c r="J17" s="541"/>
      <c r="L17" s="546" t="s">
        <v>385</v>
      </c>
      <c r="M17" s="547">
        <v>0.28399999999999997</v>
      </c>
      <c r="N17" s="544"/>
      <c r="O17" s="536"/>
    </row>
    <row r="18" spans="2:15">
      <c r="B18" s="71"/>
    </row>
    <row r="20" spans="2:15" ht="27.6" customHeight="1">
      <c r="B20" s="11"/>
      <c r="C20" s="661" t="s">
        <v>188</v>
      </c>
      <c r="D20" s="661"/>
      <c r="E20" s="662" t="s">
        <v>183</v>
      </c>
      <c r="F20" s="662"/>
      <c r="G20" s="690" t="s">
        <v>88</v>
      </c>
      <c r="H20" s="690"/>
    </row>
    <row r="21" spans="2:15" ht="28.5">
      <c r="B21" s="11"/>
      <c r="C21" s="332" t="s">
        <v>386</v>
      </c>
      <c r="D21" s="332" t="s">
        <v>387</v>
      </c>
      <c r="E21" s="333" t="s">
        <v>386</v>
      </c>
      <c r="F21" s="333" t="s">
        <v>387</v>
      </c>
      <c r="G21" s="427" t="s">
        <v>386</v>
      </c>
      <c r="H21" s="427" t="s">
        <v>387</v>
      </c>
    </row>
    <row r="22" spans="2:15">
      <c r="B22" s="332" t="s">
        <v>105</v>
      </c>
      <c r="C22" s="118">
        <f>'Campings - Nuitées'!J27</f>
        <v>161216.033012</v>
      </c>
      <c r="D22" s="295">
        <f>'Campings - Nuitées'!K27</f>
        <v>4.6328495238899411E-2</v>
      </c>
      <c r="E22" s="244">
        <v>8205771.1333089899</v>
      </c>
      <c r="F22" s="308">
        <v>0.10131280617051602</v>
      </c>
      <c r="G22" s="411">
        <v>135708139</v>
      </c>
      <c r="H22" s="412">
        <v>7.4999999999999997E-2</v>
      </c>
      <c r="O22" s="9"/>
    </row>
    <row r="23" spans="2:15" ht="28.5">
      <c r="B23" s="332" t="s">
        <v>42</v>
      </c>
      <c r="C23" s="161">
        <f>'Campings - Nuitées'!J31</f>
        <v>45866.366154000003</v>
      </c>
      <c r="D23" s="160">
        <f>('Campings - Nuitées'!K31)</f>
        <v>-0.23062008269676937</v>
      </c>
      <c r="E23" s="151">
        <v>1404089.4794329999</v>
      </c>
      <c r="F23" s="302">
        <v>3.8777819558975788E-3</v>
      </c>
      <c r="G23" s="306">
        <v>38530097</v>
      </c>
      <c r="H23" s="309">
        <v>1.2999999999999999E-2</v>
      </c>
      <c r="O23" s="9"/>
    </row>
    <row r="24" spans="2:15">
      <c r="B24" s="119"/>
      <c r="C24" s="115"/>
      <c r="D24" s="117"/>
      <c r="E24" s="118"/>
      <c r="F24" s="90"/>
      <c r="G24" s="118"/>
      <c r="H24" s="90"/>
      <c r="O24" s="9"/>
    </row>
    <row r="25" spans="2:15">
      <c r="B25" s="119"/>
      <c r="C25" s="115"/>
      <c r="D25" s="117"/>
      <c r="E25" s="118"/>
      <c r="F25" s="90"/>
      <c r="G25" s="118"/>
      <c r="H25" s="90"/>
      <c r="O25" s="9"/>
    </row>
    <row r="26" spans="2:15" s="385" customFormat="1" ht="21.75" customHeight="1">
      <c r="B26" s="668" t="s">
        <v>104</v>
      </c>
      <c r="C26" s="668"/>
      <c r="D26" s="668"/>
      <c r="E26" s="668"/>
      <c r="F26" s="668"/>
      <c r="G26" s="668"/>
      <c r="H26" s="668"/>
      <c r="I26" s="668"/>
      <c r="J26" s="668"/>
      <c r="K26" s="668"/>
      <c r="L26" s="668"/>
      <c r="M26" s="668"/>
      <c r="N26" s="413"/>
      <c r="O26" s="413"/>
    </row>
    <row r="27" spans="2:15" s="385" customFormat="1"/>
    <row r="28" spans="2:15" s="385" customFormat="1">
      <c r="C28" s="691" t="s">
        <v>188</v>
      </c>
      <c r="D28" s="692"/>
      <c r="E28" s="692"/>
      <c r="F28" s="692"/>
      <c r="G28" s="692"/>
      <c r="H28" s="692"/>
      <c r="I28" s="693"/>
    </row>
    <row r="29" spans="2:15" s="385" customFormat="1">
      <c r="B29" s="404"/>
      <c r="C29" s="332">
        <v>2016</v>
      </c>
      <c r="D29" s="332">
        <v>2017</v>
      </c>
      <c r="E29" s="332">
        <v>2018</v>
      </c>
      <c r="F29" s="332">
        <v>2019</v>
      </c>
      <c r="G29" s="332">
        <v>2020</v>
      </c>
      <c r="H29" s="332">
        <v>2021</v>
      </c>
      <c r="I29" s="332">
        <v>2022</v>
      </c>
    </row>
    <row r="30" spans="2:15" s="385" customFormat="1">
      <c r="B30" s="332" t="s">
        <v>24</v>
      </c>
      <c r="C30" s="86">
        <v>0.25489999999999996</v>
      </c>
      <c r="D30" s="86">
        <v>0.20149999999999998</v>
      </c>
      <c r="E30" s="86">
        <v>0.24460000000000001</v>
      </c>
      <c r="F30" s="247">
        <v>0.25089758669551299</v>
      </c>
      <c r="G30" s="87" t="s">
        <v>45</v>
      </c>
      <c r="H30" s="87" t="s">
        <v>45</v>
      </c>
      <c r="I30" s="87">
        <v>0.24852733562673202</v>
      </c>
    </row>
    <row r="31" spans="2:15" s="385" customFormat="1">
      <c r="B31" s="332" t="s">
        <v>25</v>
      </c>
      <c r="C31" s="160">
        <v>0.33490000000000003</v>
      </c>
      <c r="D31" s="160">
        <v>0.34079999999999999</v>
      </c>
      <c r="E31" s="160">
        <v>0.31409999999999999</v>
      </c>
      <c r="F31" s="87">
        <v>0.31936091211681994</v>
      </c>
      <c r="G31" s="87" t="s">
        <v>45</v>
      </c>
      <c r="H31" s="87">
        <v>5.2204484489869099E-2</v>
      </c>
      <c r="I31" s="87">
        <v>0.28258088874040199</v>
      </c>
    </row>
    <row r="32" spans="2:15" s="385" customFormat="1">
      <c r="B32" s="332" t="s">
        <v>26</v>
      </c>
      <c r="C32" s="160">
        <v>0.4274</v>
      </c>
      <c r="D32" s="160">
        <v>0.45270000000000005</v>
      </c>
      <c r="E32" s="160">
        <v>0.47009999999999996</v>
      </c>
      <c r="F32" s="87">
        <v>0.40770797941970455</v>
      </c>
      <c r="G32" s="87" t="s">
        <v>45</v>
      </c>
      <c r="H32" s="87">
        <v>0.14750754531273</v>
      </c>
      <c r="I32" s="87">
        <v>0.35920485373762601</v>
      </c>
    </row>
    <row r="33" spans="1:15" s="385" customFormat="1">
      <c r="B33" s="332" t="s">
        <v>27</v>
      </c>
      <c r="C33" s="160">
        <v>0.42719999999999997</v>
      </c>
      <c r="D33" s="160">
        <v>0.252</v>
      </c>
      <c r="E33" s="160">
        <v>0.4425</v>
      </c>
      <c r="F33" s="87">
        <v>0.42836780553056736</v>
      </c>
      <c r="G33" s="87">
        <v>0.314806527540406</v>
      </c>
      <c r="H33" s="87">
        <v>0.26149064642249498</v>
      </c>
      <c r="I33" s="87">
        <v>0.29501582301368001</v>
      </c>
    </row>
    <row r="34" spans="1:15" s="385" customFormat="1">
      <c r="B34" s="332" t="s">
        <v>28</v>
      </c>
      <c r="C34" s="160">
        <v>0.42780000000000001</v>
      </c>
      <c r="D34" s="160">
        <v>0.44069999999999998</v>
      </c>
      <c r="E34" s="160">
        <v>0.43530000000000002</v>
      </c>
      <c r="F34" s="87">
        <v>0.37715579881500394</v>
      </c>
      <c r="G34" s="87">
        <v>0.25542046225323101</v>
      </c>
      <c r="H34" s="87">
        <v>0.25785495469318398</v>
      </c>
      <c r="I34" s="87">
        <v>0.249884745706734</v>
      </c>
    </row>
    <row r="35" spans="1:15" s="385" customFormat="1">
      <c r="B35" s="332" t="s">
        <v>29</v>
      </c>
      <c r="C35" s="160">
        <v>0.34649999999999997</v>
      </c>
      <c r="D35" s="160">
        <v>0.27929999999999999</v>
      </c>
      <c r="E35" s="160">
        <v>0.39500000000000002</v>
      </c>
      <c r="F35" s="87">
        <v>0.37927533233876692</v>
      </c>
      <c r="G35" s="87">
        <v>0.19023632687540601</v>
      </c>
      <c r="H35" s="87">
        <v>0.26941438791877803</v>
      </c>
      <c r="I35" s="87">
        <v>0.31840560440217502</v>
      </c>
    </row>
    <row r="36" spans="1:15" s="385" customFormat="1" ht="15">
      <c r="B36" s="336" t="s">
        <v>268</v>
      </c>
      <c r="C36" s="162">
        <v>0.40781473794978196</v>
      </c>
      <c r="D36" s="162">
        <v>0.36060000000000003</v>
      </c>
      <c r="E36" s="162">
        <v>0.41820000000000002</v>
      </c>
      <c r="F36" s="114">
        <v>0.38691298953618625</v>
      </c>
      <c r="G36" s="114" t="s">
        <v>45</v>
      </c>
      <c r="H36" s="114" t="s">
        <v>45</v>
      </c>
      <c r="I36" s="114">
        <v>0.28450251068134103</v>
      </c>
    </row>
    <row r="37" spans="1:15" s="385" customFormat="1">
      <c r="I37" s="571"/>
    </row>
    <row r="38" spans="1:15" s="385" customFormat="1"/>
    <row r="39" spans="1:15" s="385" customFormat="1">
      <c r="C39" s="686" t="s">
        <v>183</v>
      </c>
      <c r="D39" s="688"/>
      <c r="E39" s="688"/>
      <c r="F39" s="688"/>
      <c r="G39" s="688"/>
      <c r="H39" s="688"/>
      <c r="I39" s="687"/>
    </row>
    <row r="40" spans="1:15" s="385" customFormat="1">
      <c r="B40" s="404"/>
      <c r="C40" s="239">
        <v>2016</v>
      </c>
      <c r="D40" s="239">
        <v>2017</v>
      </c>
      <c r="E40" s="239">
        <v>2018</v>
      </c>
      <c r="F40" s="239">
        <v>2019</v>
      </c>
      <c r="G40" s="239">
        <v>2020</v>
      </c>
      <c r="H40" s="239">
        <v>2021</v>
      </c>
      <c r="I40" s="239">
        <v>2022</v>
      </c>
    </row>
    <row r="41" spans="1:15" s="404" customFormat="1">
      <c r="A41" s="385"/>
      <c r="B41" s="414" t="s">
        <v>24</v>
      </c>
      <c r="C41" s="152">
        <v>2.4837018337170915E-2</v>
      </c>
      <c r="D41" s="152">
        <v>3.7792733372418737E-2</v>
      </c>
      <c r="E41" s="152">
        <v>4.0778035266854099E-2</v>
      </c>
      <c r="F41" s="152">
        <v>6.0999352846144113E-2</v>
      </c>
      <c r="G41" s="152" t="s">
        <v>45</v>
      </c>
      <c r="H41" s="152" t="s">
        <v>45</v>
      </c>
      <c r="I41" s="152">
        <v>6.2405999361510187E-2</v>
      </c>
      <c r="M41" s="385"/>
      <c r="N41" s="385"/>
      <c r="O41" s="385"/>
    </row>
    <row r="42" spans="1:15" s="385" customFormat="1">
      <c r="B42" s="414" t="s">
        <v>25</v>
      </c>
      <c r="C42" s="152">
        <v>9.890274399895943E-2</v>
      </c>
      <c r="D42" s="152">
        <v>9.9527961853761573E-2</v>
      </c>
      <c r="E42" s="152">
        <v>8.8558541693666712E-2</v>
      </c>
      <c r="F42" s="152">
        <v>0.11450333668455281</v>
      </c>
      <c r="G42" s="152" t="s">
        <v>45</v>
      </c>
      <c r="H42" s="152">
        <v>1.4671830846071748E-2</v>
      </c>
      <c r="I42" s="152">
        <v>9.960312474437906E-2</v>
      </c>
    </row>
    <row r="43" spans="1:15" s="385" customFormat="1">
      <c r="B43" s="414" t="s">
        <v>26</v>
      </c>
      <c r="C43" s="152">
        <v>0.22096810493054742</v>
      </c>
      <c r="D43" s="152">
        <v>0.22749406546726636</v>
      </c>
      <c r="E43" s="152">
        <v>0.2362071716743524</v>
      </c>
      <c r="F43" s="152">
        <v>0.21811677279350786</v>
      </c>
      <c r="G43" s="152" t="s">
        <v>45</v>
      </c>
      <c r="H43" s="152">
        <v>8.5315496897534412E-2</v>
      </c>
      <c r="I43" s="152">
        <v>0.21590269244447799</v>
      </c>
    </row>
    <row r="44" spans="1:15" s="385" customFormat="1">
      <c r="B44" s="414" t="s">
        <v>27</v>
      </c>
      <c r="C44" s="152">
        <v>0.17600081987396252</v>
      </c>
      <c r="D44" s="152">
        <v>0.18052160460622271</v>
      </c>
      <c r="E44" s="152">
        <v>0.20977800312148337</v>
      </c>
      <c r="F44" s="152">
        <v>0.21464231152356425</v>
      </c>
      <c r="G44" s="152">
        <v>0.15036531906009726</v>
      </c>
      <c r="H44" s="152">
        <v>0.12061080008442306</v>
      </c>
      <c r="I44" s="152">
        <v>0.19309780620722763</v>
      </c>
    </row>
    <row r="45" spans="1:15" s="385" customFormat="1" ht="27.75" customHeight="1">
      <c r="B45" s="414" t="s">
        <v>28</v>
      </c>
      <c r="C45" s="152">
        <v>0.18038717549851768</v>
      </c>
      <c r="D45" s="152">
        <v>0.16197111830993874</v>
      </c>
      <c r="E45" s="152">
        <v>0.18882443332984628</v>
      </c>
      <c r="F45" s="152">
        <v>0.18588487066903428</v>
      </c>
      <c r="G45" s="152">
        <v>0.11438552264743683</v>
      </c>
      <c r="H45" s="152">
        <v>0.11051402635448469</v>
      </c>
      <c r="I45" s="152">
        <v>0.16396242992802901</v>
      </c>
    </row>
    <row r="46" spans="1:15" s="385" customFormat="1">
      <c r="B46" s="414" t="s">
        <v>29</v>
      </c>
      <c r="C46" s="152">
        <v>0.17652912140804108</v>
      </c>
      <c r="D46" s="152">
        <v>0.17504098175747823</v>
      </c>
      <c r="E46" s="152">
        <v>0.2027416185390441</v>
      </c>
      <c r="F46" s="152">
        <v>0.21451890644959939</v>
      </c>
      <c r="G46" s="152">
        <v>0.1333266115043388</v>
      </c>
      <c r="H46" s="152">
        <v>0.18141054029983936</v>
      </c>
      <c r="I46" s="152">
        <v>0.21107143726223371</v>
      </c>
    </row>
    <row r="47" spans="1:15" s="385" customFormat="1" ht="15">
      <c r="B47" s="315" t="s">
        <v>268</v>
      </c>
      <c r="C47" s="164">
        <v>0.16907356397648823</v>
      </c>
      <c r="D47" s="164">
        <v>0.1623524240921165</v>
      </c>
      <c r="E47" s="164">
        <v>0.18440124541807454</v>
      </c>
      <c r="F47" s="164">
        <v>0.18771770336573024</v>
      </c>
      <c r="G47" s="164" t="s">
        <v>45</v>
      </c>
      <c r="H47" s="164" t="s">
        <v>45</v>
      </c>
      <c r="I47" s="164">
        <v>0.17110999766170648</v>
      </c>
    </row>
    <row r="48" spans="1:15" s="385" customFormat="1">
      <c r="G48" s="415"/>
    </row>
    <row r="49" spans="2:15" s="385" customFormat="1">
      <c r="G49" s="415"/>
    </row>
    <row r="50" spans="2:15">
      <c r="G50" s="13"/>
    </row>
    <row r="51" spans="2:15">
      <c r="G51" s="13"/>
    </row>
    <row r="52" spans="2:15" ht="18">
      <c r="B52" s="668" t="s">
        <v>55</v>
      </c>
      <c r="C52" s="668"/>
      <c r="D52" s="668"/>
      <c r="E52" s="668"/>
      <c r="F52" s="668"/>
      <c r="G52" s="668"/>
      <c r="H52" s="668"/>
      <c r="I52" s="668"/>
      <c r="J52" s="668"/>
      <c r="K52" s="668"/>
      <c r="L52" s="668"/>
      <c r="M52" s="668"/>
      <c r="N52" s="378"/>
      <c r="O52" s="378"/>
    </row>
    <row r="53" spans="2:15">
      <c r="G53" s="13"/>
    </row>
    <row r="54" spans="2:15" ht="28.5">
      <c r="B54" s="385"/>
      <c r="C54" s="385"/>
      <c r="D54" s="285" t="s">
        <v>188</v>
      </c>
      <c r="E54" s="333" t="s">
        <v>183</v>
      </c>
      <c r="F54" s="13"/>
      <c r="G54" s="13"/>
    </row>
    <row r="55" spans="2:15" ht="30">
      <c r="B55" s="683" t="s">
        <v>44</v>
      </c>
      <c r="C55" s="336" t="s">
        <v>32</v>
      </c>
      <c r="D55" s="294" t="s">
        <v>45</v>
      </c>
      <c r="E55" s="428">
        <v>0.12381759687951131</v>
      </c>
      <c r="F55" s="13"/>
      <c r="G55" s="13"/>
    </row>
    <row r="56" spans="2:15" ht="15">
      <c r="B56" s="683"/>
      <c r="C56" s="336" t="s">
        <v>316</v>
      </c>
      <c r="D56" s="252" t="s">
        <v>45</v>
      </c>
      <c r="E56" s="429" t="s">
        <v>321</v>
      </c>
      <c r="F56" s="13"/>
      <c r="G56" s="13"/>
    </row>
    <row r="57" spans="2:15" ht="30">
      <c r="B57" s="683" t="s">
        <v>65</v>
      </c>
      <c r="C57" s="336" t="s">
        <v>32</v>
      </c>
      <c r="D57" s="253">
        <v>0.30654884114817399</v>
      </c>
      <c r="E57" s="430">
        <v>0.18931900082212333</v>
      </c>
      <c r="F57" s="13"/>
      <c r="G57" s="13"/>
    </row>
    <row r="58" spans="2:15" ht="15">
      <c r="B58" s="683"/>
      <c r="C58" s="336" t="s">
        <v>316</v>
      </c>
      <c r="D58" s="431" t="s">
        <v>52</v>
      </c>
      <c r="E58" s="429" t="s">
        <v>47</v>
      </c>
      <c r="F58" s="13"/>
      <c r="G58" s="13"/>
      <c r="I58" s="122"/>
    </row>
    <row r="59" spans="2:15" ht="30">
      <c r="B59" s="683" t="s">
        <v>63</v>
      </c>
      <c r="C59" s="336" t="s">
        <v>32</v>
      </c>
      <c r="D59" s="253" t="s">
        <v>45</v>
      </c>
      <c r="E59" s="430">
        <v>0.17219775583793778</v>
      </c>
      <c r="F59" s="13"/>
      <c r="G59" s="13"/>
    </row>
    <row r="60" spans="2:15" ht="15">
      <c r="B60" s="683"/>
      <c r="C60" s="336" t="s">
        <v>316</v>
      </c>
      <c r="D60" s="253" t="s">
        <v>45</v>
      </c>
      <c r="E60" s="432" t="s">
        <v>192</v>
      </c>
      <c r="F60" s="13"/>
      <c r="G60" s="13"/>
    </row>
    <row r="61" spans="2:15" ht="30">
      <c r="B61" s="683" t="s">
        <v>4</v>
      </c>
      <c r="C61" s="336" t="s">
        <v>32</v>
      </c>
      <c r="D61" s="253">
        <v>0.25859849162564003</v>
      </c>
      <c r="E61" s="433">
        <v>0.14213021650505056</v>
      </c>
      <c r="F61" s="13"/>
      <c r="G61" s="13"/>
    </row>
    <row r="62" spans="2:15" ht="15">
      <c r="B62" s="683"/>
      <c r="C62" s="336" t="s">
        <v>316</v>
      </c>
      <c r="D62" s="434" t="s">
        <v>45</v>
      </c>
      <c r="E62" s="432" t="s">
        <v>388</v>
      </c>
      <c r="F62" s="13"/>
      <c r="G62" s="13"/>
    </row>
    <row r="63" spans="2:15" ht="12.75" customHeight="1">
      <c r="B63" s="683" t="s">
        <v>46</v>
      </c>
      <c r="C63" s="336" t="s">
        <v>32</v>
      </c>
      <c r="D63" s="293">
        <v>0.28450251068134103</v>
      </c>
      <c r="E63" s="435">
        <v>0.17110999766170648</v>
      </c>
      <c r="F63" s="13"/>
    </row>
    <row r="64" spans="2:15" ht="15">
      <c r="B64" s="683"/>
      <c r="C64" s="336" t="s">
        <v>316</v>
      </c>
      <c r="D64" s="254" t="s">
        <v>391</v>
      </c>
      <c r="E64" s="436" t="s">
        <v>321</v>
      </c>
      <c r="F64" s="13"/>
    </row>
    <row r="65" spans="2:15">
      <c r="F65" s="13"/>
    </row>
    <row r="66" spans="2:15" ht="22.5" customHeight="1">
      <c r="B66" s="668" t="s">
        <v>257</v>
      </c>
      <c r="C66" s="668"/>
      <c r="D66" s="668"/>
      <c r="E66" s="668"/>
      <c r="F66" s="668"/>
      <c r="G66" s="668"/>
      <c r="H66" s="668"/>
      <c r="I66" s="668"/>
      <c r="J66" s="668"/>
      <c r="K66" s="668"/>
      <c r="L66" s="668"/>
      <c r="M66" s="668"/>
      <c r="N66" s="378"/>
      <c r="O66" s="378"/>
    </row>
    <row r="68" spans="2:15">
      <c r="B68" s="661" t="s">
        <v>188</v>
      </c>
      <c r="C68" s="661"/>
      <c r="D68" s="661"/>
      <c r="E68" s="661"/>
      <c r="F68" s="661"/>
      <c r="G68" s="662" t="s">
        <v>183</v>
      </c>
      <c r="H68" s="662"/>
      <c r="I68" s="662"/>
      <c r="J68" s="662"/>
      <c r="K68" s="662"/>
    </row>
    <row r="69" spans="2:15">
      <c r="B69" s="661" t="s">
        <v>61</v>
      </c>
      <c r="C69" s="661">
        <v>2019</v>
      </c>
      <c r="D69" s="661"/>
      <c r="E69" s="661">
        <v>2022</v>
      </c>
      <c r="F69" s="661"/>
      <c r="G69" s="662" t="s">
        <v>120</v>
      </c>
      <c r="H69" s="662">
        <v>2019</v>
      </c>
      <c r="I69" s="662"/>
      <c r="J69" s="662">
        <v>2022</v>
      </c>
      <c r="K69" s="662"/>
    </row>
    <row r="70" spans="2:15" ht="28.5">
      <c r="B70" s="661"/>
      <c r="C70" s="332" t="s">
        <v>53</v>
      </c>
      <c r="D70" s="332" t="s">
        <v>54</v>
      </c>
      <c r="E70" s="332" t="s">
        <v>53</v>
      </c>
      <c r="F70" s="332" t="s">
        <v>54</v>
      </c>
      <c r="G70" s="662"/>
      <c r="H70" s="333" t="s">
        <v>31</v>
      </c>
      <c r="I70" s="333" t="s">
        <v>96</v>
      </c>
      <c r="J70" s="333" t="s">
        <v>31</v>
      </c>
      <c r="K70" s="333" t="s">
        <v>96</v>
      </c>
    </row>
    <row r="71" spans="2:15">
      <c r="B71" s="332" t="s">
        <v>298</v>
      </c>
      <c r="C71" s="548">
        <v>30329.329448</v>
      </c>
      <c r="D71" s="121">
        <v>0.50875573844712907</v>
      </c>
      <c r="E71" s="289">
        <v>21183.878052</v>
      </c>
      <c r="F71" s="290">
        <v>0.46186083242072046</v>
      </c>
      <c r="G71" s="316" t="s">
        <v>58</v>
      </c>
      <c r="H71" s="274">
        <v>328629.39292900002</v>
      </c>
      <c r="I71" s="272">
        <v>0.23495920373415202</v>
      </c>
      <c r="J71" s="271">
        <v>370153.64452600002</v>
      </c>
      <c r="K71" s="272">
        <v>0.26362539563751708</v>
      </c>
    </row>
    <row r="72" spans="2:15">
      <c r="B72" s="332" t="s">
        <v>301</v>
      </c>
      <c r="C72" s="549">
        <v>16225.156786</v>
      </c>
      <c r="D72" s="120">
        <v>0.27216696749707436</v>
      </c>
      <c r="E72" s="105">
        <v>11493.502782</v>
      </c>
      <c r="F72" s="219">
        <v>0.25058673153677885</v>
      </c>
      <c r="G72" s="316" t="s">
        <v>301</v>
      </c>
      <c r="H72" s="275">
        <v>348850.568998</v>
      </c>
      <c r="I72" s="150">
        <v>0.24941667932814676</v>
      </c>
      <c r="J72" s="149">
        <v>308041.75062499999</v>
      </c>
      <c r="K72" s="150">
        <v>0.21938897423360337</v>
      </c>
    </row>
    <row r="73" spans="2:15">
      <c r="B73" s="332" t="s">
        <v>58</v>
      </c>
      <c r="C73" s="549">
        <v>4407.6425520000003</v>
      </c>
      <c r="D73" s="107">
        <v>7.3935477050305162E-2</v>
      </c>
      <c r="E73" s="105">
        <v>5149.1829669999997</v>
      </c>
      <c r="F73" s="291">
        <v>0.11226489907029488</v>
      </c>
      <c r="G73" s="316" t="s">
        <v>298</v>
      </c>
      <c r="H73" s="275">
        <v>311704.73385900003</v>
      </c>
      <c r="I73" s="150">
        <v>0.22285862933599301</v>
      </c>
      <c r="J73" s="149">
        <v>301583.54715200001</v>
      </c>
      <c r="K73" s="150">
        <v>0.21478940734872939</v>
      </c>
    </row>
    <row r="74" spans="2:15">
      <c r="B74" s="332" t="s">
        <v>59</v>
      </c>
      <c r="C74" s="549">
        <v>4363.7770019999998</v>
      </c>
      <c r="D74" s="121">
        <v>7.319965958619333E-2</v>
      </c>
      <c r="E74" s="105">
        <v>3810.6167350000001</v>
      </c>
      <c r="F74" s="292">
        <v>8.3080851057734745E-2</v>
      </c>
      <c r="G74" s="316" t="s">
        <v>59</v>
      </c>
      <c r="H74" s="275">
        <v>171264.91040299999</v>
      </c>
      <c r="I74" s="150">
        <v>0.12244877616465556</v>
      </c>
      <c r="J74" s="149">
        <v>178082.945175</v>
      </c>
      <c r="K74" s="150">
        <v>0.12683162133435652</v>
      </c>
    </row>
    <row r="75" spans="2:15">
      <c r="B75" s="332" t="s">
        <v>62</v>
      </c>
      <c r="C75" s="549">
        <v>2112.0792430000001</v>
      </c>
      <c r="D75" s="107">
        <v>3.5428822677191635E-2</v>
      </c>
      <c r="E75" s="105">
        <v>1710.648563</v>
      </c>
      <c r="F75" s="273">
        <v>3.7296361286969199E-2</v>
      </c>
      <c r="G75" s="316" t="s">
        <v>62</v>
      </c>
      <c r="H75" s="275">
        <v>107829.121564</v>
      </c>
      <c r="I75" s="150">
        <v>7.7094274240722627E-2</v>
      </c>
      <c r="J75" s="149">
        <v>82289.042120999991</v>
      </c>
      <c r="K75" s="150">
        <v>5.8606693751619018E-2</v>
      </c>
    </row>
    <row r="76" spans="2:15">
      <c r="B76" s="332" t="s">
        <v>60</v>
      </c>
      <c r="C76" s="549">
        <v>623.47980399999994</v>
      </c>
      <c r="D76" s="107">
        <v>1.0458488000360595E-2</v>
      </c>
      <c r="E76" s="105">
        <v>996.95050400000002</v>
      </c>
      <c r="F76" s="273">
        <v>2.173598188818052E-2</v>
      </c>
      <c r="G76" s="316" t="s">
        <v>60</v>
      </c>
      <c r="H76" s="275">
        <v>47956.396903000001</v>
      </c>
      <c r="I76" s="150">
        <v>3.4287245975962437E-2</v>
      </c>
      <c r="J76" s="149">
        <v>65629.636360999997</v>
      </c>
      <c r="K76" s="150">
        <v>4.6741776305811077E-2</v>
      </c>
    </row>
    <row r="77" spans="2:15">
      <c r="B77" s="332" t="s">
        <v>299</v>
      </c>
      <c r="C77" s="549" t="s">
        <v>45</v>
      </c>
      <c r="D77" s="549" t="s">
        <v>45</v>
      </c>
      <c r="E77" s="549" t="s">
        <v>45</v>
      </c>
      <c r="F77" s="549" t="s">
        <v>45</v>
      </c>
      <c r="G77" s="316" t="s">
        <v>299</v>
      </c>
      <c r="H77" s="275">
        <v>6776.3158750000002</v>
      </c>
      <c r="I77" s="150">
        <v>4.8448429035837263E-3</v>
      </c>
      <c r="J77" s="149">
        <v>4823.0038530000002</v>
      </c>
      <c r="K77" s="150">
        <v>3.4349690127637935E-3</v>
      </c>
    </row>
    <row r="78" spans="2:15">
      <c r="B78" s="332" t="s">
        <v>300</v>
      </c>
      <c r="C78" s="549" t="s">
        <v>45</v>
      </c>
      <c r="D78" s="549" t="s">
        <v>45</v>
      </c>
      <c r="E78" s="549" t="s">
        <v>45</v>
      </c>
      <c r="F78" s="549" t="s">
        <v>45</v>
      </c>
      <c r="G78" s="316" t="s">
        <v>300</v>
      </c>
      <c r="H78" s="275">
        <v>3565.8962809999998</v>
      </c>
      <c r="I78" s="150">
        <v>2.549498519638955E-3</v>
      </c>
      <c r="J78" s="149">
        <v>2705.1765700000001</v>
      </c>
      <c r="K78" s="150">
        <v>1.9266411504574523E-3</v>
      </c>
    </row>
  </sheetData>
  <mergeCells count="25">
    <mergeCell ref="G69:G70"/>
    <mergeCell ref="H69:I69"/>
    <mergeCell ref="J69:K69"/>
    <mergeCell ref="G68:K68"/>
    <mergeCell ref="B69:B70"/>
    <mergeCell ref="C69:D69"/>
    <mergeCell ref="E69:F69"/>
    <mergeCell ref="B57:B58"/>
    <mergeCell ref="B59:B60"/>
    <mergeCell ref="B61:B62"/>
    <mergeCell ref="B68:F68"/>
    <mergeCell ref="B52:M52"/>
    <mergeCell ref="B66:M66"/>
    <mergeCell ref="B63:B64"/>
    <mergeCell ref="C39:I39"/>
    <mergeCell ref="B55:B56"/>
    <mergeCell ref="B7:O11"/>
    <mergeCell ref="B2:O4"/>
    <mergeCell ref="L14:N14"/>
    <mergeCell ref="C20:D20"/>
    <mergeCell ref="E20:F20"/>
    <mergeCell ref="G20:H20"/>
    <mergeCell ref="B26:M26"/>
    <mergeCell ref="C28:I28"/>
    <mergeCell ref="B5:N5"/>
  </mergeCells>
  <pageMargins left="0.7" right="0.7" top="0.75" bottom="0.75" header="0.3" footer="0.3"/>
  <pageSetup paperSize="9" scale="43"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tabColor rgb="FF007188"/>
    <pageSetUpPr fitToPage="1"/>
  </sheetPr>
  <dimension ref="B1:N92"/>
  <sheetViews>
    <sheetView showGridLines="0" zoomScale="70" zoomScaleNormal="70" workbookViewId="0">
      <selection activeCell="B2" sqref="B2:N4"/>
    </sheetView>
  </sheetViews>
  <sheetFormatPr baseColWidth="10" defaultColWidth="11.5703125" defaultRowHeight="14.25"/>
  <cols>
    <col min="1" max="1" width="11.5703125" style="2"/>
    <col min="2" max="2" width="24.140625" style="2" customWidth="1"/>
    <col min="3" max="3" width="17.140625" style="2" bestFit="1" customWidth="1"/>
    <col min="4" max="4" width="16.5703125" style="2" bestFit="1" customWidth="1"/>
    <col min="5" max="5" width="29.85546875" style="2" customWidth="1"/>
    <col min="6" max="8" width="11.5703125" style="2"/>
    <col min="9" max="9" width="20.7109375" style="2" customWidth="1"/>
    <col min="10" max="10" width="11.5703125" style="2"/>
    <col min="11" max="11" width="10.7109375" style="2" bestFit="1" customWidth="1"/>
    <col min="12" max="16384" width="11.5703125" style="2"/>
  </cols>
  <sheetData>
    <row r="1" spans="2:14" ht="15" thickBot="1"/>
    <row r="2" spans="2:14" ht="14.45" customHeight="1">
      <c r="B2" s="694" t="s">
        <v>178</v>
      </c>
      <c r="C2" s="695"/>
      <c r="D2" s="695"/>
      <c r="E2" s="695"/>
      <c r="F2" s="695"/>
      <c r="G2" s="695"/>
      <c r="H2" s="695"/>
      <c r="I2" s="695"/>
      <c r="J2" s="695"/>
      <c r="K2" s="695"/>
    </row>
    <row r="3" spans="2:14" ht="14.45" customHeight="1">
      <c r="B3" s="666"/>
      <c r="C3" s="667"/>
      <c r="D3" s="667"/>
      <c r="E3" s="667"/>
      <c r="F3" s="667"/>
      <c r="G3" s="667"/>
      <c r="H3" s="667"/>
      <c r="I3" s="667"/>
      <c r="J3" s="667"/>
      <c r="K3" s="667"/>
    </row>
    <row r="4" spans="2:14" ht="15" customHeight="1" thickBot="1">
      <c r="B4" s="696"/>
      <c r="C4" s="697"/>
      <c r="D4" s="697"/>
      <c r="E4" s="697"/>
      <c r="F4" s="697"/>
      <c r="G4" s="697"/>
      <c r="H4" s="697"/>
      <c r="I4" s="697"/>
      <c r="J4" s="697"/>
      <c r="K4" s="697"/>
    </row>
    <row r="5" spans="2:14">
      <c r="B5" s="670" t="s">
        <v>424</v>
      </c>
      <c r="C5" s="670"/>
      <c r="D5" s="670"/>
      <c r="E5" s="670"/>
      <c r="F5" s="670"/>
      <c r="G5" s="670"/>
      <c r="H5" s="670"/>
      <c r="I5" s="670"/>
      <c r="J5" s="670"/>
      <c r="K5" s="670"/>
      <c r="L5" s="670"/>
      <c r="M5" s="670"/>
      <c r="N5" s="670"/>
    </row>
    <row r="6" spans="2:14">
      <c r="B6" s="335"/>
      <c r="C6" s="335"/>
      <c r="D6" s="335"/>
      <c r="E6" s="335"/>
      <c r="F6" s="335"/>
      <c r="G6" s="335"/>
      <c r="H6" s="335"/>
      <c r="I6" s="335"/>
      <c r="J6" s="335"/>
      <c r="K6" s="335"/>
    </row>
    <row r="7" spans="2:14" ht="14.45" customHeight="1">
      <c r="B7" s="671" t="s">
        <v>414</v>
      </c>
      <c r="C7" s="672"/>
      <c r="D7" s="672"/>
      <c r="E7" s="672"/>
      <c r="F7" s="672"/>
      <c r="G7" s="672"/>
      <c r="H7" s="672"/>
      <c r="I7" s="672"/>
      <c r="J7" s="672"/>
      <c r="K7" s="673"/>
    </row>
    <row r="8" spans="2:14" ht="14.45" customHeight="1">
      <c r="B8" s="674"/>
      <c r="C8" s="675"/>
      <c r="D8" s="675"/>
      <c r="E8" s="675"/>
      <c r="F8" s="675"/>
      <c r="G8" s="675"/>
      <c r="H8" s="675"/>
      <c r="I8" s="675"/>
      <c r="J8" s="675"/>
      <c r="K8" s="676"/>
    </row>
    <row r="9" spans="2:14" ht="32.450000000000003" customHeight="1">
      <c r="B9" s="677"/>
      <c r="C9" s="678"/>
      <c r="D9" s="678"/>
      <c r="E9" s="678"/>
      <c r="F9" s="678"/>
      <c r="G9" s="678"/>
      <c r="H9" s="678"/>
      <c r="I9" s="678"/>
      <c r="J9" s="678"/>
      <c r="K9" s="679"/>
    </row>
    <row r="10" spans="2:14">
      <c r="B10" s="352"/>
      <c r="C10" s="352"/>
      <c r="D10" s="352"/>
      <c r="E10" s="352"/>
      <c r="F10" s="352"/>
      <c r="G10" s="352"/>
      <c r="H10" s="352"/>
      <c r="I10" s="352"/>
      <c r="J10" s="352"/>
      <c r="K10" s="352"/>
    </row>
    <row r="11" spans="2:14">
      <c r="B11" s="335"/>
      <c r="C11" s="335"/>
      <c r="D11" s="335"/>
      <c r="E11" s="335"/>
      <c r="F11" s="335"/>
      <c r="G11" s="335"/>
      <c r="H11" s="335"/>
      <c r="I11" s="335"/>
      <c r="J11" s="335"/>
      <c r="K11" s="335"/>
      <c r="L11" s="335"/>
    </row>
    <row r="12" spans="2:14" ht="18">
      <c r="B12" s="58" t="s">
        <v>188</v>
      </c>
      <c r="C12" s="58"/>
      <c r="D12" s="20"/>
      <c r="E12" s="132" t="s">
        <v>183</v>
      </c>
      <c r="F12" s="132"/>
      <c r="G12" s="132"/>
      <c r="I12" s="698" t="s">
        <v>88</v>
      </c>
      <c r="J12" s="698"/>
      <c r="K12" s="698"/>
    </row>
    <row r="13" spans="2:14" customFormat="1" ht="14.45" customHeight="1">
      <c r="B13" s="550" t="s">
        <v>389</v>
      </c>
      <c r="C13" s="551">
        <f>I27</f>
        <v>0.22976155053819197</v>
      </c>
      <c r="D13" s="477"/>
      <c r="E13" s="552" t="s">
        <v>389</v>
      </c>
      <c r="F13" s="553">
        <v>0.42241486442898718</v>
      </c>
      <c r="G13" s="165"/>
      <c r="H13" s="478"/>
      <c r="I13" s="444" t="s">
        <v>389</v>
      </c>
      <c r="J13" s="575">
        <v>0.39500000000000002</v>
      </c>
      <c r="K13" s="444"/>
      <c r="L13" s="28"/>
      <c r="M13" s="28"/>
      <c r="N13" s="28"/>
    </row>
    <row r="14" spans="2:14" customFormat="1" ht="15">
      <c r="B14" s="525" t="s">
        <v>390</v>
      </c>
      <c r="C14" s="554">
        <f>I65</f>
        <v>2.7399319558153898</v>
      </c>
      <c r="D14" s="382"/>
      <c r="E14" s="552" t="s">
        <v>390</v>
      </c>
      <c r="F14" s="555">
        <v>5.8852836353275562</v>
      </c>
      <c r="G14" s="166"/>
      <c r="H14" s="479"/>
      <c r="I14" s="444" t="s">
        <v>390</v>
      </c>
      <c r="J14" s="444">
        <v>4.8</v>
      </c>
      <c r="K14" s="444"/>
      <c r="L14" s="20"/>
      <c r="M14" s="20"/>
      <c r="N14" s="20"/>
    </row>
    <row r="15" spans="2:14">
      <c r="D15" s="20"/>
      <c r="L15" s="28"/>
      <c r="M15" s="28"/>
    </row>
    <row r="16" spans="2:14" ht="18">
      <c r="B16" s="102" t="s">
        <v>33</v>
      </c>
      <c r="C16" s="102"/>
      <c r="D16" s="102"/>
      <c r="E16" s="102"/>
      <c r="F16" s="102"/>
      <c r="G16" s="102"/>
      <c r="H16" s="102"/>
      <c r="I16" s="102"/>
      <c r="J16" s="102"/>
      <c r="K16" s="102"/>
      <c r="L16" s="28"/>
      <c r="M16" s="28"/>
    </row>
    <row r="17" spans="2:13" ht="15.6" customHeight="1">
      <c r="L17" s="28"/>
      <c r="M17" s="28"/>
    </row>
    <row r="18" spans="2:13" s="385" customFormat="1" ht="15.6" customHeight="1"/>
    <row r="19" spans="2:13" s="385" customFormat="1">
      <c r="C19" s="699" t="s">
        <v>188</v>
      </c>
      <c r="D19" s="700"/>
      <c r="E19" s="700"/>
      <c r="F19" s="700"/>
      <c r="G19" s="700"/>
      <c r="H19" s="700"/>
      <c r="I19" s="700"/>
    </row>
    <row r="20" spans="2:13" s="385" customFormat="1">
      <c r="B20" s="416"/>
      <c r="C20" s="249">
        <v>2016</v>
      </c>
      <c r="D20" s="249">
        <v>2017</v>
      </c>
      <c r="E20" s="249">
        <v>2018</v>
      </c>
      <c r="F20" s="249">
        <v>2019</v>
      </c>
      <c r="G20" s="249">
        <v>2020</v>
      </c>
      <c r="H20" s="249">
        <v>2021</v>
      </c>
      <c r="I20" s="249">
        <v>2022</v>
      </c>
    </row>
    <row r="21" spans="2:13" s="385" customFormat="1">
      <c r="B21" s="332" t="s">
        <v>24</v>
      </c>
      <c r="C21" s="417">
        <v>0.12210000000000001</v>
      </c>
      <c r="D21" s="417">
        <v>0.15689999999999998</v>
      </c>
      <c r="E21" s="417">
        <v>9.3299999999999994E-2</v>
      </c>
      <c r="F21" s="121">
        <v>9.7663140891711062E-2</v>
      </c>
      <c r="G21" s="107" t="s">
        <v>45</v>
      </c>
      <c r="H21" s="107" t="s">
        <v>45</v>
      </c>
      <c r="I21" s="107">
        <v>8.275805541948611E-2</v>
      </c>
    </row>
    <row r="22" spans="2:13" s="385" customFormat="1">
      <c r="B22" s="332" t="s">
        <v>25</v>
      </c>
      <c r="C22" s="291">
        <v>0.10830000000000001</v>
      </c>
      <c r="D22" s="291">
        <v>0.12520000000000001</v>
      </c>
      <c r="E22" s="291">
        <v>0.13339999999999999</v>
      </c>
      <c r="F22" s="120">
        <v>9.7378307533857372E-2</v>
      </c>
      <c r="G22" s="107" t="s">
        <v>45</v>
      </c>
      <c r="H22" s="120">
        <v>7.5784355590586591E-2</v>
      </c>
      <c r="I22" s="120">
        <v>0.15372798335529</v>
      </c>
    </row>
    <row r="23" spans="2:13" s="385" customFormat="1">
      <c r="B23" s="332" t="s">
        <v>26</v>
      </c>
      <c r="C23" s="291">
        <v>0.15060000000000001</v>
      </c>
      <c r="D23" s="291">
        <v>0.16769999999999999</v>
      </c>
      <c r="E23" s="291">
        <v>0.13570000000000002</v>
      </c>
      <c r="F23" s="120">
        <v>0.15136824901531729</v>
      </c>
      <c r="G23" s="107" t="s">
        <v>45</v>
      </c>
      <c r="H23" s="120">
        <v>0.11036759124747601</v>
      </c>
      <c r="I23" s="120">
        <v>0.16600272063216501</v>
      </c>
    </row>
    <row r="24" spans="2:13" s="385" customFormat="1">
      <c r="B24" s="332" t="s">
        <v>27</v>
      </c>
      <c r="C24" s="291">
        <v>0.27679999999999999</v>
      </c>
      <c r="D24" s="291">
        <v>0.26429999999999998</v>
      </c>
      <c r="E24" s="291">
        <v>0.28220000000000001</v>
      </c>
      <c r="F24" s="120">
        <v>0.28738629346520012</v>
      </c>
      <c r="G24" s="120">
        <v>0.23205621449467601</v>
      </c>
      <c r="H24" s="120">
        <v>0.272329888447368</v>
      </c>
      <c r="I24" s="120">
        <v>0.29583349882119597</v>
      </c>
    </row>
    <row r="25" spans="2:13" s="385" customFormat="1">
      <c r="B25" s="332" t="s">
        <v>28</v>
      </c>
      <c r="C25" s="291">
        <v>0.35920000000000002</v>
      </c>
      <c r="D25" s="291">
        <v>0.376</v>
      </c>
      <c r="E25" s="291">
        <v>0.35859999999999997</v>
      </c>
      <c r="F25" s="120">
        <v>0.40570038040030421</v>
      </c>
      <c r="G25" s="120">
        <v>0.316833233181187</v>
      </c>
      <c r="H25" s="120">
        <v>0.35619241817584402</v>
      </c>
      <c r="I25" s="120">
        <v>0.39876537476603402</v>
      </c>
    </row>
    <row r="26" spans="2:13" s="385" customFormat="1">
      <c r="B26" s="332" t="s">
        <v>29</v>
      </c>
      <c r="C26" s="291">
        <v>0.16670000000000001</v>
      </c>
      <c r="D26" s="291">
        <v>0.1671</v>
      </c>
      <c r="E26" s="291">
        <v>0.1663</v>
      </c>
      <c r="F26" s="120">
        <v>0.1661955693175774</v>
      </c>
      <c r="G26" s="120">
        <v>0.137479419640791</v>
      </c>
      <c r="H26" s="120">
        <v>0.13904234717320199</v>
      </c>
      <c r="I26" s="120">
        <v>0.17297383389514301</v>
      </c>
    </row>
    <row r="27" spans="2:13" s="385" customFormat="1" ht="15">
      <c r="B27" s="336" t="s">
        <v>30</v>
      </c>
      <c r="C27" s="418">
        <v>0.21478025872072601</v>
      </c>
      <c r="D27" s="418">
        <v>0.2238</v>
      </c>
      <c r="E27" s="418">
        <v>0.20809999999999998</v>
      </c>
      <c r="F27" s="419">
        <v>0.21676558499148491</v>
      </c>
      <c r="G27" s="419" t="s">
        <v>45</v>
      </c>
      <c r="H27" s="419" t="s">
        <v>45</v>
      </c>
      <c r="I27" s="419">
        <v>0.22976155053819197</v>
      </c>
    </row>
    <row r="28" spans="2:13" s="385" customFormat="1">
      <c r="C28" s="219"/>
      <c r="D28" s="219"/>
      <c r="E28" s="219"/>
      <c r="F28" s="219"/>
      <c r="G28" s="219"/>
      <c r="H28" s="219"/>
      <c r="I28" s="219"/>
    </row>
    <row r="29" spans="2:13" s="385" customFormat="1">
      <c r="C29" s="219"/>
      <c r="D29" s="219"/>
      <c r="E29" s="219"/>
      <c r="F29" s="219"/>
      <c r="G29" s="219"/>
      <c r="H29" s="219"/>
      <c r="I29" s="219"/>
    </row>
    <row r="30" spans="2:13" s="385" customFormat="1">
      <c r="C30" s="662" t="s">
        <v>183</v>
      </c>
      <c r="D30" s="662"/>
      <c r="E30" s="662"/>
      <c r="F30" s="662"/>
      <c r="G30" s="662"/>
      <c r="H30" s="662"/>
      <c r="I30" s="662"/>
    </row>
    <row r="31" spans="2:13" s="385" customFormat="1">
      <c r="B31" s="416"/>
      <c r="C31" s="316">
        <v>2016</v>
      </c>
      <c r="D31" s="316">
        <v>2017</v>
      </c>
      <c r="E31" s="316">
        <v>2018</v>
      </c>
      <c r="F31" s="316">
        <v>2019</v>
      </c>
      <c r="G31" s="316">
        <v>2020</v>
      </c>
      <c r="H31" s="316">
        <v>2021</v>
      </c>
      <c r="I31" s="316">
        <v>2022</v>
      </c>
    </row>
    <row r="32" spans="2:13" s="385" customFormat="1">
      <c r="B32" s="333" t="s">
        <v>24</v>
      </c>
      <c r="C32" s="272">
        <v>0.15587762054816615</v>
      </c>
      <c r="D32" s="272">
        <v>0.19701363584659448</v>
      </c>
      <c r="E32" s="272">
        <v>0.14180690661789422</v>
      </c>
      <c r="F32" s="272">
        <v>0.19599414262865525</v>
      </c>
      <c r="G32" s="150" t="s">
        <v>45</v>
      </c>
      <c r="H32" s="150" t="s">
        <v>45</v>
      </c>
      <c r="I32" s="150">
        <v>0.20524746789337953</v>
      </c>
    </row>
    <row r="33" spans="2:13" s="385" customFormat="1">
      <c r="B33" s="333" t="s">
        <v>25</v>
      </c>
      <c r="C33" s="150">
        <v>0.15817462019066716</v>
      </c>
      <c r="D33" s="150">
        <v>0.16031394273318958</v>
      </c>
      <c r="E33" s="150">
        <v>0.21822856835590926</v>
      </c>
      <c r="F33" s="150">
        <v>0.165886154621295</v>
      </c>
      <c r="G33" s="150" t="s">
        <v>45</v>
      </c>
      <c r="H33" s="150">
        <v>0.1841428224789653</v>
      </c>
      <c r="I33" s="150">
        <v>0.22337648774918484</v>
      </c>
    </row>
    <row r="34" spans="2:13" s="385" customFormat="1">
      <c r="B34" s="333" t="s">
        <v>26</v>
      </c>
      <c r="C34" s="150">
        <v>0.2205102600195393</v>
      </c>
      <c r="D34" s="150">
        <v>0.24451844015963842</v>
      </c>
      <c r="E34" s="150">
        <v>0.24111607829903378</v>
      </c>
      <c r="F34" s="150">
        <v>0.28265000143186303</v>
      </c>
      <c r="G34" s="150" t="s">
        <v>45</v>
      </c>
      <c r="H34" s="150">
        <v>0.26054705055693583</v>
      </c>
      <c r="I34" s="150">
        <v>0.2942656274833888</v>
      </c>
    </row>
    <row r="35" spans="2:13" s="385" customFormat="1">
      <c r="B35" s="333" t="s">
        <v>27</v>
      </c>
      <c r="C35" s="150">
        <v>0.55870741273582669</v>
      </c>
      <c r="D35" s="150">
        <v>0.55407410449791816</v>
      </c>
      <c r="E35" s="150">
        <v>0.53762074378430302</v>
      </c>
      <c r="F35" s="150">
        <v>0.55554488751934483</v>
      </c>
      <c r="G35" s="150">
        <v>0.49296685320336359</v>
      </c>
      <c r="H35" s="150">
        <v>0.58817750622241005</v>
      </c>
      <c r="I35" s="150">
        <v>0.60697810504032201</v>
      </c>
    </row>
    <row r="36" spans="2:13" s="385" customFormat="1">
      <c r="B36" s="333" t="s">
        <v>28</v>
      </c>
      <c r="C36" s="150">
        <v>0.69146537289081622</v>
      </c>
      <c r="D36" s="150">
        <v>0.67197369227938919</v>
      </c>
      <c r="E36" s="150">
        <v>0.70031211470646559</v>
      </c>
      <c r="F36" s="150">
        <v>0.71400852162554607</v>
      </c>
      <c r="G36" s="150">
        <v>0.6416540490917787</v>
      </c>
      <c r="H36" s="150">
        <v>0.71088169346078933</v>
      </c>
      <c r="I36" s="150">
        <v>0.72459220801555058</v>
      </c>
    </row>
    <row r="37" spans="2:13" s="385" customFormat="1">
      <c r="B37" s="333" t="s">
        <v>29</v>
      </c>
      <c r="C37" s="150">
        <v>0.27235767998318455</v>
      </c>
      <c r="D37" s="150">
        <v>0.24823837815620611</v>
      </c>
      <c r="E37" s="150">
        <v>0.3102792290145393</v>
      </c>
      <c r="F37" s="150">
        <v>0.30645191790644866</v>
      </c>
      <c r="G37" s="150">
        <v>0.30765454769255368</v>
      </c>
      <c r="H37" s="150">
        <v>0.33763311094663528</v>
      </c>
      <c r="I37" s="150">
        <v>0.35926638412537315</v>
      </c>
    </row>
    <row r="38" spans="2:13" s="385" customFormat="1" ht="15">
      <c r="B38" s="243" t="s">
        <v>30</v>
      </c>
      <c r="C38" s="420">
        <v>0.36507354791676466</v>
      </c>
      <c r="D38" s="420">
        <v>0.3656508745722179</v>
      </c>
      <c r="E38" s="420">
        <v>0.37802299200355505</v>
      </c>
      <c r="F38" s="420">
        <v>0.38880908626901012</v>
      </c>
      <c r="G38" s="420" t="s">
        <v>45</v>
      </c>
      <c r="H38" s="420" t="s">
        <v>45</v>
      </c>
      <c r="I38" s="420">
        <v>0.42241486442898718</v>
      </c>
    </row>
    <row r="39" spans="2:13" ht="15">
      <c r="B39" s="21"/>
      <c r="C39" s="22"/>
      <c r="D39" s="22"/>
      <c r="E39" s="22"/>
      <c r="F39" s="22"/>
      <c r="G39" s="22"/>
      <c r="H39" s="22"/>
      <c r="I39" s="22"/>
      <c r="J39" s="22"/>
      <c r="K39" s="22"/>
    </row>
    <row r="40" spans="2:13" ht="18">
      <c r="B40" s="102" t="s">
        <v>196</v>
      </c>
      <c r="C40" s="102"/>
      <c r="D40" s="102"/>
      <c r="E40" s="102"/>
      <c r="F40" s="102"/>
      <c r="G40" s="102"/>
      <c r="H40" s="102"/>
      <c r="I40" s="102"/>
      <c r="J40" s="102"/>
      <c r="K40" s="102"/>
    </row>
    <row r="41" spans="2:13" s="22" customFormat="1" ht="15">
      <c r="L41" s="2"/>
      <c r="M41" s="2"/>
    </row>
    <row r="42" spans="2:13" ht="15">
      <c r="B42" s="10"/>
      <c r="C42" s="10"/>
      <c r="D42" s="285" t="s">
        <v>188</v>
      </c>
      <c r="E42" s="333" t="s">
        <v>183</v>
      </c>
      <c r="F42" s="385"/>
      <c r="G42" s="22"/>
      <c r="H42" s="22"/>
      <c r="I42" s="22"/>
      <c r="J42" s="22"/>
      <c r="K42" s="22"/>
    </row>
    <row r="43" spans="2:13" ht="30">
      <c r="B43" s="683" t="s">
        <v>44</v>
      </c>
      <c r="C43" s="336" t="s">
        <v>33</v>
      </c>
      <c r="D43" s="325" t="s">
        <v>45</v>
      </c>
      <c r="E43" s="320">
        <v>0.35240216996440971</v>
      </c>
      <c r="F43" s="385"/>
      <c r="G43" s="22"/>
      <c r="H43" s="22"/>
      <c r="I43" s="22"/>
      <c r="J43" s="22"/>
      <c r="K43" s="22"/>
    </row>
    <row r="44" spans="2:13" ht="15">
      <c r="B44" s="683"/>
      <c r="C44" s="336" t="s">
        <v>381</v>
      </c>
      <c r="D44" s="326" t="s">
        <v>45</v>
      </c>
      <c r="E44" s="437" t="s">
        <v>193</v>
      </c>
      <c r="F44" s="385"/>
      <c r="G44" s="22"/>
      <c r="H44" s="22"/>
      <c r="I44" s="22"/>
      <c r="J44" s="22"/>
      <c r="K44" s="22"/>
    </row>
    <row r="45" spans="2:13" ht="30">
      <c r="B45" s="683" t="s">
        <v>65</v>
      </c>
      <c r="C45" s="336" t="s">
        <v>33</v>
      </c>
      <c r="D45" s="327">
        <v>0.25527241360000003</v>
      </c>
      <c r="E45" s="321">
        <v>0.39287384555181276</v>
      </c>
      <c r="F45" s="385"/>
      <c r="G45" s="22"/>
      <c r="H45" s="22"/>
      <c r="I45" s="22"/>
      <c r="J45" s="22"/>
      <c r="K45" s="22"/>
    </row>
    <row r="46" spans="2:13" ht="15">
      <c r="B46" s="683"/>
      <c r="C46" s="336" t="s">
        <v>381</v>
      </c>
      <c r="D46" s="326" t="s">
        <v>194</v>
      </c>
      <c r="E46" s="437" t="s">
        <v>195</v>
      </c>
      <c r="F46" s="385"/>
      <c r="G46" s="22"/>
      <c r="H46" s="22"/>
      <c r="I46" s="22"/>
      <c r="J46" s="22"/>
      <c r="K46" s="22"/>
    </row>
    <row r="47" spans="2:13" ht="30">
      <c r="B47" s="683" t="s">
        <v>63</v>
      </c>
      <c r="C47" s="336" t="s">
        <v>33</v>
      </c>
      <c r="D47" s="327" t="s">
        <v>45</v>
      </c>
      <c r="E47" s="438">
        <v>0.46819519571094437</v>
      </c>
      <c r="F47" s="385"/>
      <c r="G47" s="22"/>
      <c r="H47" s="22"/>
      <c r="I47" s="22"/>
      <c r="J47" s="22"/>
      <c r="K47" s="22"/>
    </row>
    <row r="48" spans="2:13" ht="15">
      <c r="B48" s="683"/>
      <c r="C48" s="336" t="s">
        <v>381</v>
      </c>
      <c r="D48" s="328" t="s">
        <v>45</v>
      </c>
      <c r="E48" s="322" t="s">
        <v>193</v>
      </c>
      <c r="F48" s="385"/>
      <c r="G48" s="22"/>
      <c r="H48" s="22"/>
      <c r="I48" s="22"/>
      <c r="J48" s="22"/>
      <c r="K48" s="22"/>
    </row>
    <row r="49" spans="2:11" ht="30">
      <c r="B49" s="683" t="s">
        <v>4</v>
      </c>
      <c r="C49" s="336" t="s">
        <v>33</v>
      </c>
      <c r="D49" s="327">
        <v>0.18664283526081099</v>
      </c>
      <c r="E49" s="438">
        <v>0.22913958580127569</v>
      </c>
      <c r="F49" s="385"/>
      <c r="G49" s="22"/>
      <c r="H49" s="22"/>
      <c r="I49" s="22"/>
      <c r="J49" s="22"/>
      <c r="K49" s="22"/>
    </row>
    <row r="50" spans="2:11" ht="15">
      <c r="B50" s="683"/>
      <c r="C50" s="336" t="s">
        <v>381</v>
      </c>
      <c r="D50" s="328" t="s">
        <v>193</v>
      </c>
      <c r="E50" s="322" t="s">
        <v>52</v>
      </c>
      <c r="F50" s="385"/>
      <c r="G50" s="22"/>
      <c r="H50" s="22"/>
      <c r="I50" s="22"/>
      <c r="J50" s="22"/>
      <c r="K50" s="22"/>
    </row>
    <row r="51" spans="2:11" ht="30">
      <c r="B51" s="683" t="s">
        <v>46</v>
      </c>
      <c r="C51" s="336" t="s">
        <v>33</v>
      </c>
      <c r="D51" s="329">
        <v>0.22976155053819197</v>
      </c>
      <c r="E51" s="323">
        <v>0.42241486442898718</v>
      </c>
      <c r="F51" s="385"/>
      <c r="G51" s="22"/>
      <c r="H51" s="22"/>
      <c r="I51" s="22"/>
      <c r="J51" s="22"/>
      <c r="K51" s="22"/>
    </row>
    <row r="52" spans="2:11" ht="15">
      <c r="B52" s="683"/>
      <c r="C52" s="336" t="s">
        <v>381</v>
      </c>
      <c r="D52" s="330" t="s">
        <v>194</v>
      </c>
      <c r="E52" s="324" t="s">
        <v>193</v>
      </c>
      <c r="F52" s="385"/>
      <c r="G52" s="22"/>
      <c r="H52" s="22"/>
      <c r="I52" s="22"/>
      <c r="J52" s="22"/>
      <c r="K52" s="22"/>
    </row>
    <row r="53" spans="2:11">
      <c r="F53" s="385"/>
    </row>
    <row r="54" spans="2:11" ht="18">
      <c r="B54" s="102" t="s">
        <v>56</v>
      </c>
      <c r="C54" s="102"/>
      <c r="D54" s="102"/>
      <c r="E54" s="102"/>
      <c r="F54" s="102"/>
      <c r="G54" s="102"/>
      <c r="H54" s="102"/>
      <c r="I54" s="102"/>
      <c r="J54" s="102"/>
      <c r="K54" s="102"/>
    </row>
    <row r="57" spans="2:11" s="385" customFormat="1" ht="15" customHeight="1">
      <c r="C57" s="699" t="s">
        <v>188</v>
      </c>
      <c r="D57" s="700"/>
      <c r="E57" s="700"/>
      <c r="F57" s="700"/>
      <c r="G57" s="700"/>
      <c r="H57" s="700"/>
      <c r="I57" s="700"/>
      <c r="J57" s="700"/>
    </row>
    <row r="58" spans="2:11" s="385" customFormat="1" ht="28.5">
      <c r="B58" s="404"/>
      <c r="C58" s="249">
        <v>2016</v>
      </c>
      <c r="D58" s="249">
        <v>2017</v>
      </c>
      <c r="E58" s="249">
        <v>2018</v>
      </c>
      <c r="F58" s="249">
        <v>2019</v>
      </c>
      <c r="G58" s="249">
        <v>2020</v>
      </c>
      <c r="H58" s="249">
        <v>2021</v>
      </c>
      <c r="I58" s="249">
        <v>2022</v>
      </c>
      <c r="J58" s="332" t="s">
        <v>380</v>
      </c>
    </row>
    <row r="59" spans="2:11" s="385" customFormat="1">
      <c r="B59" s="332" t="s">
        <v>24</v>
      </c>
      <c r="C59" s="421">
        <v>2.56</v>
      </c>
      <c r="D59" s="421">
        <v>2.66</v>
      </c>
      <c r="E59" s="421">
        <v>2.38</v>
      </c>
      <c r="F59" s="421">
        <v>2.3323863538950738</v>
      </c>
      <c r="G59" s="421" t="s">
        <v>45</v>
      </c>
      <c r="H59" s="421" t="s">
        <v>45</v>
      </c>
      <c r="I59" s="421">
        <v>2.0542956305023101</v>
      </c>
      <c r="J59" s="108">
        <f>(I59-F59)/F59</f>
        <v>-0.11923012794529238</v>
      </c>
    </row>
    <row r="60" spans="2:11" s="385" customFormat="1">
      <c r="B60" s="332" t="s">
        <v>25</v>
      </c>
      <c r="C60" s="168">
        <v>2.23</v>
      </c>
      <c r="D60" s="168">
        <v>2.19</v>
      </c>
      <c r="E60" s="168">
        <v>2.29</v>
      </c>
      <c r="F60" s="168">
        <v>2.0623865023229189</v>
      </c>
      <c r="G60" s="421" t="s">
        <v>45</v>
      </c>
      <c r="H60" s="168">
        <v>2.4022630164002301</v>
      </c>
      <c r="I60" s="168">
        <v>2.1737107680563201</v>
      </c>
      <c r="J60" s="108">
        <f t="shared" ref="J60:J65" si="0">(I60-F60)/F60</f>
        <v>5.3978371953081486E-2</v>
      </c>
    </row>
    <row r="61" spans="2:11" s="385" customFormat="1">
      <c r="B61" s="332" t="s">
        <v>26</v>
      </c>
      <c r="C61" s="168">
        <v>2.4500000000000002</v>
      </c>
      <c r="D61" s="168">
        <v>2.72</v>
      </c>
      <c r="E61" s="168">
        <v>2.2000000000000002</v>
      </c>
      <c r="F61" s="168">
        <v>2.4496326989712278</v>
      </c>
      <c r="G61" s="421" t="s">
        <v>45</v>
      </c>
      <c r="H61" s="168">
        <v>2.3919794372679699</v>
      </c>
      <c r="I61" s="168">
        <v>2.3615406196755502</v>
      </c>
      <c r="J61" s="108">
        <f t="shared" si="0"/>
        <v>-3.5961342013712372E-2</v>
      </c>
    </row>
    <row r="62" spans="2:11" s="385" customFormat="1">
      <c r="B62" s="332" t="s">
        <v>27</v>
      </c>
      <c r="C62" s="168">
        <v>2.85</v>
      </c>
      <c r="D62" s="168">
        <v>2.87</v>
      </c>
      <c r="E62" s="168">
        <v>3.02</v>
      </c>
      <c r="F62" s="168">
        <v>3.4080693497882737</v>
      </c>
      <c r="G62" s="168">
        <v>2.7926459117293598</v>
      </c>
      <c r="H62" s="168">
        <v>3.0076591753642199</v>
      </c>
      <c r="I62" s="168">
        <v>2.8280933663228498</v>
      </c>
      <c r="J62" s="108">
        <f t="shared" si="0"/>
        <v>-0.17017728336468707</v>
      </c>
    </row>
    <row r="63" spans="2:11" s="385" customFormat="1">
      <c r="B63" s="332" t="s">
        <v>28</v>
      </c>
      <c r="C63" s="168">
        <v>3.7</v>
      </c>
      <c r="D63" s="168">
        <v>3.79</v>
      </c>
      <c r="E63" s="168">
        <v>3.56</v>
      </c>
      <c r="F63" s="168">
        <v>3.7954959513377431</v>
      </c>
      <c r="G63" s="168">
        <v>3.2134225364892499</v>
      </c>
      <c r="H63" s="168">
        <v>3.4252226717809799</v>
      </c>
      <c r="I63" s="168">
        <v>3.35911102253008</v>
      </c>
      <c r="J63" s="108">
        <f t="shared" si="0"/>
        <v>-0.11497441557113422</v>
      </c>
    </row>
    <row r="64" spans="2:11" s="385" customFormat="1">
      <c r="B64" s="332" t="s">
        <v>29</v>
      </c>
      <c r="C64" s="168">
        <v>2.4300000000000002</v>
      </c>
      <c r="D64" s="168">
        <v>2.63</v>
      </c>
      <c r="E64" s="168">
        <v>2.25</v>
      </c>
      <c r="F64" s="168">
        <v>2.4229013102433892</v>
      </c>
      <c r="G64" s="168">
        <v>2.4611640463292002</v>
      </c>
      <c r="H64" s="168">
        <v>2.3005753086307101</v>
      </c>
      <c r="I64" s="168">
        <v>2.1308469339126801</v>
      </c>
      <c r="J64" s="108">
        <f t="shared" si="0"/>
        <v>-0.12053911362216035</v>
      </c>
    </row>
    <row r="65" spans="2:13" s="385" customFormat="1" ht="15">
      <c r="B65" s="336" t="s">
        <v>30</v>
      </c>
      <c r="C65" s="169">
        <v>2.97060738939782</v>
      </c>
      <c r="D65" s="169">
        <v>3.06</v>
      </c>
      <c r="E65" s="169">
        <v>2.87</v>
      </c>
      <c r="F65" s="169">
        <v>3.1163596707961494</v>
      </c>
      <c r="G65" s="421" t="s">
        <v>45</v>
      </c>
      <c r="H65" s="421" t="s">
        <v>45</v>
      </c>
      <c r="I65" s="169">
        <v>2.7399319558153898</v>
      </c>
      <c r="J65" s="108">
        <f t="shared" si="0"/>
        <v>-0.12079084404419596</v>
      </c>
    </row>
    <row r="66" spans="2:13" s="385" customFormat="1" ht="15">
      <c r="B66" s="422"/>
      <c r="C66" s="422"/>
      <c r="D66" s="422"/>
      <c r="E66" s="422"/>
      <c r="F66" s="422"/>
      <c r="G66" s="422"/>
      <c r="H66" s="422"/>
      <c r="I66" s="422"/>
      <c r="J66" s="246"/>
    </row>
    <row r="67" spans="2:13" s="385" customFormat="1">
      <c r="C67" s="701" t="s">
        <v>183</v>
      </c>
      <c r="D67" s="702"/>
      <c r="E67" s="702"/>
      <c r="F67" s="702"/>
      <c r="G67" s="702"/>
      <c r="H67" s="702"/>
      <c r="I67" s="702"/>
      <c r="J67" s="702"/>
    </row>
    <row r="68" spans="2:13" s="385" customFormat="1">
      <c r="B68" s="416"/>
      <c r="C68" s="316">
        <v>2016</v>
      </c>
      <c r="D68" s="316">
        <v>2017</v>
      </c>
      <c r="E68" s="316">
        <v>2018</v>
      </c>
      <c r="F68" s="316">
        <v>2019</v>
      </c>
      <c r="G68" s="316">
        <v>2020</v>
      </c>
      <c r="H68" s="316">
        <v>2021</v>
      </c>
      <c r="I68" s="316">
        <v>2022</v>
      </c>
      <c r="J68" s="439" t="s">
        <v>380</v>
      </c>
    </row>
    <row r="69" spans="2:13" s="385" customFormat="1">
      <c r="B69" s="333" t="s">
        <v>24</v>
      </c>
      <c r="C69" s="440">
        <v>4.7419656129549965</v>
      </c>
      <c r="D69" s="440">
        <v>4.4309024489243676</v>
      </c>
      <c r="E69" s="440">
        <v>4.2016063264549608</v>
      </c>
      <c r="F69" s="440">
        <v>4.4486047166346667</v>
      </c>
      <c r="G69" s="441" t="s">
        <v>45</v>
      </c>
      <c r="H69" s="441" t="s">
        <v>45</v>
      </c>
      <c r="I69" s="441">
        <v>4.2800043979000897</v>
      </c>
      <c r="J69" s="150">
        <v>-3.9424878048057388E-2</v>
      </c>
    </row>
    <row r="70" spans="2:13" s="385" customFormat="1">
      <c r="B70" s="333" t="s">
        <v>25</v>
      </c>
      <c r="C70" s="441">
        <v>3.6284149599287621</v>
      </c>
      <c r="D70" s="441">
        <v>3.7071488182964289</v>
      </c>
      <c r="E70" s="441">
        <v>4.278353550012322</v>
      </c>
      <c r="F70" s="441">
        <v>3.5737355685956751</v>
      </c>
      <c r="G70" s="441" t="s">
        <v>45</v>
      </c>
      <c r="H70" s="441">
        <v>3.4608905180988514</v>
      </c>
      <c r="I70" s="441">
        <v>3.9175345284416849</v>
      </c>
      <c r="J70" s="150">
        <v>9.9680767251887861E-2</v>
      </c>
    </row>
    <row r="71" spans="2:13" s="385" customFormat="1">
      <c r="B71" s="333" t="s">
        <v>26</v>
      </c>
      <c r="C71" s="441">
        <v>4.9787998852594209</v>
      </c>
      <c r="D71" s="441">
        <v>4.6349619978284471</v>
      </c>
      <c r="E71" s="441">
        <v>4.4007476290795084</v>
      </c>
      <c r="F71" s="441">
        <v>4.498824221901967</v>
      </c>
      <c r="G71" s="441" t="s">
        <v>45</v>
      </c>
      <c r="H71" s="441">
        <v>4.6291858387366895</v>
      </c>
      <c r="I71" s="441">
        <v>4.5579046034501456</v>
      </c>
      <c r="J71" s="150">
        <v>1.666252391598802E-2</v>
      </c>
    </row>
    <row r="72" spans="2:13" s="385" customFormat="1">
      <c r="B72" s="333" t="s">
        <v>27</v>
      </c>
      <c r="C72" s="441">
        <v>6.2608190787138902</v>
      </c>
      <c r="D72" s="441">
        <v>6.6348207670483639</v>
      </c>
      <c r="E72" s="441">
        <v>6.7313630664517285</v>
      </c>
      <c r="F72" s="441">
        <v>6.9327222207584942</v>
      </c>
      <c r="G72" s="441">
        <v>6.5740825388244231</v>
      </c>
      <c r="H72" s="441">
        <v>6.3301372030015992</v>
      </c>
      <c r="I72" s="441">
        <v>6.1480099072222707</v>
      </c>
      <c r="J72" s="150">
        <v>-0.11323532675574179</v>
      </c>
    </row>
    <row r="73" spans="2:13" s="385" customFormat="1">
      <c r="B73" s="333" t="s">
        <v>28</v>
      </c>
      <c r="C73" s="441">
        <v>7.9166067096126493</v>
      </c>
      <c r="D73" s="441">
        <v>7.8286343772658427</v>
      </c>
      <c r="E73" s="441">
        <v>7.4805142616939548</v>
      </c>
      <c r="F73" s="441">
        <v>7.4081701098230992</v>
      </c>
      <c r="G73" s="441">
        <v>6.6770173778522715</v>
      </c>
      <c r="H73" s="441">
        <v>7.4197147843146158</v>
      </c>
      <c r="I73" s="441">
        <v>7.7939099369965961</v>
      </c>
      <c r="J73" s="150">
        <v>5.9440213697807782E-2</v>
      </c>
    </row>
    <row r="74" spans="2:13" s="385" customFormat="1">
      <c r="B74" s="333" t="s">
        <v>29</v>
      </c>
      <c r="C74" s="441">
        <v>5.0899329325503002</v>
      </c>
      <c r="D74" s="441">
        <v>5.3221010505252631</v>
      </c>
      <c r="E74" s="441">
        <v>4.7695837282423916</v>
      </c>
      <c r="F74" s="441">
        <v>4.8925223073880035</v>
      </c>
      <c r="G74" s="441">
        <v>5.1506316837127981</v>
      </c>
      <c r="H74" s="441">
        <v>5.0133350651023534</v>
      </c>
      <c r="I74" s="441">
        <v>5.0991326224632649</v>
      </c>
      <c r="J74" s="150">
        <v>5.163421941491738E-2</v>
      </c>
    </row>
    <row r="75" spans="2:13" s="385" customFormat="1" ht="15">
      <c r="B75" s="243" t="s">
        <v>30</v>
      </c>
      <c r="C75" s="442">
        <v>6.1763241297712907</v>
      </c>
      <c r="D75" s="442">
        <v>6.1524392787131399</v>
      </c>
      <c r="E75" s="442">
        <v>5.9987237123952477</v>
      </c>
      <c r="F75" s="442">
        <v>5.9804298689891011</v>
      </c>
      <c r="G75" s="442" t="s">
        <v>45</v>
      </c>
      <c r="H75" s="442" t="s">
        <v>45</v>
      </c>
      <c r="I75" s="442">
        <v>5.8852836353275562</v>
      </c>
      <c r="J75" s="420">
        <v>-1.2284035143408732E-2</v>
      </c>
    </row>
    <row r="76" spans="2:13" s="385" customFormat="1" ht="15">
      <c r="B76" s="422"/>
      <c r="C76" s="422"/>
      <c r="D76" s="422"/>
      <c r="E76" s="422"/>
      <c r="F76" s="422"/>
      <c r="G76" s="422"/>
      <c r="H76" s="422"/>
      <c r="I76" s="422"/>
      <c r="J76" s="246"/>
    </row>
    <row r="77" spans="2:13" s="385" customFormat="1" ht="15">
      <c r="B77" s="422"/>
      <c r="C77" s="422"/>
      <c r="D77" s="422"/>
      <c r="E77" s="422"/>
      <c r="F77" s="422"/>
      <c r="G77" s="422"/>
      <c r="H77" s="422"/>
      <c r="I77" s="422"/>
      <c r="J77" s="246"/>
    </row>
    <row r="79" spans="2:13" ht="18">
      <c r="B79" s="102" t="s">
        <v>197</v>
      </c>
      <c r="C79" s="102"/>
      <c r="D79" s="102"/>
      <c r="E79" s="102"/>
      <c r="F79" s="102"/>
      <c r="G79" s="102"/>
      <c r="H79" s="102"/>
      <c r="I79" s="102"/>
      <c r="J79" s="102"/>
      <c r="K79" s="102"/>
    </row>
    <row r="80" spans="2:13" s="22" customFormat="1" ht="15">
      <c r="L80" s="2"/>
      <c r="M80" s="2"/>
    </row>
    <row r="81" spans="2:11" ht="15">
      <c r="B81" s="416"/>
      <c r="C81" s="416"/>
      <c r="D81" s="285" t="s">
        <v>188</v>
      </c>
      <c r="E81" s="333" t="s">
        <v>183</v>
      </c>
      <c r="F81" s="385"/>
      <c r="G81" s="22"/>
      <c r="H81" s="22"/>
      <c r="I81" s="22"/>
      <c r="J81" s="22"/>
      <c r="K81" s="22"/>
    </row>
    <row r="82" spans="2:11" ht="15">
      <c r="B82" s="683" t="s">
        <v>44</v>
      </c>
      <c r="C82" s="332" t="s">
        <v>302</v>
      </c>
      <c r="D82" s="296">
        <v>2.41870329637096</v>
      </c>
      <c r="E82" s="556">
        <v>5.0602895938920254</v>
      </c>
      <c r="F82" s="385"/>
      <c r="G82" s="22"/>
      <c r="H82" s="22"/>
      <c r="I82" s="22"/>
      <c r="J82" s="22"/>
      <c r="K82" s="22"/>
    </row>
    <row r="83" spans="2:11" ht="15">
      <c r="B83" s="683"/>
      <c r="C83" s="332" t="s">
        <v>381</v>
      </c>
      <c r="D83" s="252" t="s">
        <v>45</v>
      </c>
      <c r="E83" s="310">
        <v>3.4132687317432471E-2</v>
      </c>
      <c r="F83" s="385"/>
      <c r="G83" s="22"/>
      <c r="H83" s="22"/>
      <c r="I83" s="22"/>
      <c r="J83" s="22"/>
      <c r="K83" s="22"/>
    </row>
    <row r="84" spans="2:11" ht="15">
      <c r="B84" s="683" t="s">
        <v>65</v>
      </c>
      <c r="C84" s="332" t="s">
        <v>302</v>
      </c>
      <c r="D84" s="251">
        <v>2.6816345239213</v>
      </c>
      <c r="E84" s="556">
        <v>5.2553469040767364</v>
      </c>
      <c r="F84" s="385"/>
      <c r="G84" s="22"/>
      <c r="H84" s="22"/>
      <c r="I84" s="22"/>
      <c r="J84" s="22"/>
      <c r="K84" s="22"/>
    </row>
    <row r="85" spans="2:11" ht="15">
      <c r="B85" s="683"/>
      <c r="C85" s="332" t="s">
        <v>381</v>
      </c>
      <c r="D85" s="252">
        <v>-9.4442134372259873E-2</v>
      </c>
      <c r="E85" s="310">
        <v>-4.8735659020262272E-2</v>
      </c>
      <c r="F85" s="385"/>
      <c r="G85" s="22"/>
      <c r="H85" s="22"/>
      <c r="I85" s="22"/>
      <c r="J85" s="22"/>
      <c r="K85" s="22"/>
    </row>
    <row r="86" spans="2:11" ht="15">
      <c r="B86" s="683" t="s">
        <v>63</v>
      </c>
      <c r="C86" s="332" t="s">
        <v>302</v>
      </c>
      <c r="D86" s="251">
        <v>3.12577897798089</v>
      </c>
      <c r="E86" s="556">
        <v>6.6085441869344441</v>
      </c>
      <c r="F86" s="385"/>
      <c r="G86" s="22"/>
      <c r="H86" s="22"/>
      <c r="I86" s="22"/>
      <c r="J86" s="22"/>
      <c r="K86" s="22"/>
    </row>
    <row r="87" spans="2:11" ht="15">
      <c r="B87" s="683"/>
      <c r="C87" s="332" t="s">
        <v>381</v>
      </c>
      <c r="D87" s="253">
        <v>-0.10624588930955228</v>
      </c>
      <c r="E87" s="310">
        <v>-1.6733468935108648E-2</v>
      </c>
      <c r="F87" s="385"/>
      <c r="G87" s="22"/>
      <c r="H87" s="22"/>
      <c r="I87" s="22"/>
      <c r="J87" s="22"/>
      <c r="K87" s="22"/>
    </row>
    <row r="88" spans="2:11" ht="15">
      <c r="B88" s="683" t="s">
        <v>4</v>
      </c>
      <c r="C88" s="332" t="s">
        <v>302</v>
      </c>
      <c r="D88" s="251">
        <v>2.2006156379359401</v>
      </c>
      <c r="E88" s="556">
        <v>2.9834500782834481</v>
      </c>
      <c r="F88" s="385"/>
      <c r="G88" s="22"/>
      <c r="H88" s="22"/>
      <c r="I88" s="22"/>
      <c r="J88" s="22"/>
      <c r="K88" s="22"/>
    </row>
    <row r="89" spans="2:11" ht="15">
      <c r="B89" s="683"/>
      <c r="C89" s="332" t="s">
        <v>381</v>
      </c>
      <c r="D89" s="254" t="s">
        <v>45</v>
      </c>
      <c r="E89" s="310">
        <v>-0.39456517543795466</v>
      </c>
      <c r="F89" s="385"/>
      <c r="G89" s="22"/>
      <c r="H89" s="22"/>
      <c r="I89" s="22"/>
      <c r="J89" s="22"/>
      <c r="K89" s="22"/>
    </row>
    <row r="90" spans="2:11" ht="15">
      <c r="B90" s="683" t="s">
        <v>46</v>
      </c>
      <c r="C90" s="332" t="s">
        <v>302</v>
      </c>
      <c r="D90" s="251">
        <v>2.7399319558153898</v>
      </c>
      <c r="E90" s="556">
        <v>5.8852836353275562</v>
      </c>
      <c r="F90" s="385"/>
      <c r="G90" s="22"/>
      <c r="H90" s="22"/>
      <c r="I90" s="22"/>
      <c r="J90" s="22"/>
      <c r="K90" s="22"/>
    </row>
    <row r="91" spans="2:11" ht="15">
      <c r="B91" s="683"/>
      <c r="C91" s="332" t="s">
        <v>381</v>
      </c>
      <c r="D91" s="254">
        <v>-0.12079084404419596</v>
      </c>
      <c r="E91" s="310">
        <v>-1.5909597762347467E-2</v>
      </c>
      <c r="F91" s="385"/>
      <c r="G91" s="22"/>
      <c r="H91" s="22"/>
      <c r="I91" s="22"/>
      <c r="J91" s="22"/>
      <c r="K91" s="22"/>
    </row>
    <row r="92" spans="2:11">
      <c r="F92" s="385"/>
    </row>
  </sheetData>
  <mergeCells count="18">
    <mergeCell ref="B2:K4"/>
    <mergeCell ref="B82:B83"/>
    <mergeCell ref="I12:K12"/>
    <mergeCell ref="B43:B44"/>
    <mergeCell ref="B45:B46"/>
    <mergeCell ref="B47:B48"/>
    <mergeCell ref="C19:I19"/>
    <mergeCell ref="C30:I30"/>
    <mergeCell ref="C57:J57"/>
    <mergeCell ref="B51:B52"/>
    <mergeCell ref="C67:J67"/>
    <mergeCell ref="B5:N5"/>
    <mergeCell ref="B88:B89"/>
    <mergeCell ref="B49:B50"/>
    <mergeCell ref="B7:K9"/>
    <mergeCell ref="B90:B91"/>
    <mergeCell ref="B84:B85"/>
    <mergeCell ref="B86:B87"/>
  </mergeCells>
  <pageMargins left="0.7" right="0.7" top="0.75" bottom="0.75" header="0.3" footer="0.3"/>
  <pageSetup paperSize="9" scale="54" fitToHeight="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tabColor rgb="FF007188"/>
    <pageSetUpPr fitToPage="1"/>
  </sheetPr>
  <dimension ref="A2:N106"/>
  <sheetViews>
    <sheetView showGridLines="0" zoomScale="60" zoomScaleNormal="60" workbookViewId="0">
      <selection activeCell="B2" sqref="B2:N4"/>
    </sheetView>
  </sheetViews>
  <sheetFormatPr baseColWidth="10" defaultColWidth="22.85546875" defaultRowHeight="14.25"/>
  <cols>
    <col min="1" max="1" width="15" style="2" customWidth="1"/>
    <col min="2" max="16384" width="22.85546875" style="2"/>
  </cols>
  <sheetData>
    <row r="2" spans="2:14" ht="14.45" customHeight="1">
      <c r="B2" s="666" t="s">
        <v>179</v>
      </c>
      <c r="C2" s="667"/>
      <c r="D2" s="667"/>
      <c r="E2" s="667"/>
      <c r="F2" s="667"/>
      <c r="G2" s="667"/>
      <c r="H2" s="667"/>
      <c r="I2" s="667"/>
      <c r="J2" s="667"/>
      <c r="K2" s="667"/>
      <c r="L2" s="667"/>
      <c r="M2" s="667"/>
      <c r="N2" s="667"/>
    </row>
    <row r="3" spans="2:14" ht="14.45" customHeight="1">
      <c r="B3" s="666"/>
      <c r="C3" s="667"/>
      <c r="D3" s="667"/>
      <c r="E3" s="667"/>
      <c r="F3" s="667"/>
      <c r="G3" s="667"/>
      <c r="H3" s="667"/>
      <c r="I3" s="667"/>
      <c r="J3" s="667"/>
      <c r="K3" s="667"/>
      <c r="L3" s="667"/>
      <c r="M3" s="667"/>
      <c r="N3" s="667"/>
    </row>
    <row r="4" spans="2:14" ht="15" customHeight="1">
      <c r="B4" s="666"/>
      <c r="C4" s="667"/>
      <c r="D4" s="667"/>
      <c r="E4" s="667"/>
      <c r="F4" s="667"/>
      <c r="G4" s="667"/>
      <c r="H4" s="667"/>
      <c r="I4" s="667"/>
      <c r="J4" s="667"/>
      <c r="K4" s="667"/>
      <c r="L4" s="667"/>
      <c r="M4" s="667"/>
      <c r="N4" s="667"/>
    </row>
    <row r="5" spans="2:14">
      <c r="B5" s="670" t="s">
        <v>425</v>
      </c>
      <c r="C5" s="670"/>
      <c r="D5" s="670"/>
      <c r="E5" s="670"/>
      <c r="F5" s="670"/>
      <c r="G5" s="670"/>
      <c r="H5" s="670"/>
      <c r="I5" s="670"/>
      <c r="J5" s="670"/>
      <c r="K5" s="670"/>
      <c r="L5" s="670"/>
      <c r="M5" s="670"/>
      <c r="N5" s="670"/>
    </row>
    <row r="6" spans="2:14">
      <c r="B6" s="335"/>
      <c r="C6" s="335"/>
      <c r="D6" s="335"/>
      <c r="E6" s="335"/>
      <c r="F6" s="335"/>
      <c r="G6" s="335"/>
      <c r="H6" s="335"/>
      <c r="I6" s="335"/>
      <c r="J6" s="335"/>
      <c r="K6" s="335"/>
      <c r="L6" s="335"/>
      <c r="M6" s="335"/>
      <c r="N6" s="335"/>
    </row>
    <row r="7" spans="2:14" ht="15" customHeight="1">
      <c r="B7" s="680"/>
      <c r="C7" s="680"/>
      <c r="D7" s="680"/>
      <c r="E7" s="680"/>
      <c r="F7" s="680"/>
      <c r="G7" s="680"/>
      <c r="H7" s="680"/>
      <c r="I7" s="680"/>
      <c r="J7" s="680"/>
      <c r="K7" s="680"/>
      <c r="L7" s="680"/>
      <c r="M7" s="680"/>
      <c r="N7" s="680"/>
    </row>
    <row r="8" spans="2:14">
      <c r="B8" s="680"/>
      <c r="C8" s="680"/>
      <c r="D8" s="680"/>
      <c r="E8" s="680"/>
      <c r="F8" s="680"/>
      <c r="G8" s="680"/>
      <c r="H8" s="680"/>
      <c r="I8" s="680"/>
      <c r="J8" s="680"/>
      <c r="K8" s="680"/>
      <c r="L8" s="680"/>
      <c r="M8" s="680"/>
      <c r="N8" s="680"/>
    </row>
    <row r="9" spans="2:14">
      <c r="B9" s="335"/>
      <c r="C9" s="335"/>
      <c r="D9" s="335"/>
      <c r="E9" s="335"/>
      <c r="F9" s="335"/>
      <c r="G9" s="335"/>
      <c r="H9" s="335"/>
      <c r="I9" s="335"/>
      <c r="J9" s="335"/>
      <c r="K9" s="335"/>
      <c r="L9" s="335"/>
      <c r="M9" s="335"/>
    </row>
    <row r="10" spans="2:14" ht="14.45" customHeight="1">
      <c r="B10" s="671" t="s">
        <v>415</v>
      </c>
      <c r="C10" s="672"/>
      <c r="D10" s="672"/>
      <c r="E10" s="672"/>
      <c r="F10" s="672"/>
      <c r="G10" s="672"/>
      <c r="H10" s="672"/>
      <c r="I10" s="672"/>
      <c r="J10" s="672"/>
      <c r="K10" s="672"/>
      <c r="L10" s="672"/>
      <c r="M10" s="672"/>
      <c r="N10" s="673"/>
    </row>
    <row r="11" spans="2:14">
      <c r="B11" s="674"/>
      <c r="C11" s="675"/>
      <c r="D11" s="675"/>
      <c r="E11" s="675"/>
      <c r="F11" s="675"/>
      <c r="G11" s="675"/>
      <c r="H11" s="675"/>
      <c r="I11" s="675"/>
      <c r="J11" s="675"/>
      <c r="K11" s="675"/>
      <c r="L11" s="675"/>
      <c r="M11" s="675"/>
      <c r="N11" s="676"/>
    </row>
    <row r="12" spans="2:14">
      <c r="B12" s="674"/>
      <c r="C12" s="675"/>
      <c r="D12" s="675"/>
      <c r="E12" s="675"/>
      <c r="F12" s="675"/>
      <c r="G12" s="675"/>
      <c r="H12" s="675"/>
      <c r="I12" s="675"/>
      <c r="J12" s="675"/>
      <c r="K12" s="675"/>
      <c r="L12" s="675"/>
      <c r="M12" s="675"/>
      <c r="N12" s="676"/>
    </row>
    <row r="13" spans="2:14">
      <c r="B13" s="674"/>
      <c r="C13" s="675"/>
      <c r="D13" s="675"/>
      <c r="E13" s="675"/>
      <c r="F13" s="675"/>
      <c r="G13" s="675"/>
      <c r="H13" s="675"/>
      <c r="I13" s="675"/>
      <c r="J13" s="675"/>
      <c r="K13" s="675"/>
      <c r="L13" s="675"/>
      <c r="M13" s="675"/>
      <c r="N13" s="676"/>
    </row>
    <row r="14" spans="2:14">
      <c r="B14" s="674"/>
      <c r="C14" s="675"/>
      <c r="D14" s="675"/>
      <c r="E14" s="675"/>
      <c r="F14" s="675"/>
      <c r="G14" s="675"/>
      <c r="H14" s="675"/>
      <c r="I14" s="675"/>
      <c r="J14" s="675"/>
      <c r="K14" s="675"/>
      <c r="L14" s="675"/>
      <c r="M14" s="675"/>
      <c r="N14" s="676"/>
    </row>
    <row r="15" spans="2:14">
      <c r="B15" s="677"/>
      <c r="C15" s="678"/>
      <c r="D15" s="678"/>
      <c r="E15" s="678"/>
      <c r="F15" s="678"/>
      <c r="G15" s="678"/>
      <c r="H15" s="678"/>
      <c r="I15" s="678"/>
      <c r="J15" s="678"/>
      <c r="K15" s="678"/>
      <c r="L15" s="678"/>
      <c r="M15" s="678"/>
      <c r="N15" s="679"/>
    </row>
    <row r="16" spans="2:14">
      <c r="B16" s="335"/>
      <c r="C16" s="335"/>
      <c r="D16" s="335"/>
      <c r="E16" s="335"/>
      <c r="F16" s="335"/>
      <c r="G16" s="335"/>
      <c r="H16" s="335"/>
      <c r="I16" s="335"/>
      <c r="J16" s="335"/>
      <c r="K16" s="335"/>
      <c r="L16" s="335"/>
      <c r="M16" s="335"/>
    </row>
    <row r="17" spans="2:14" ht="18.75">
      <c r="B17" s="335"/>
      <c r="C17" s="335"/>
      <c r="D17" s="335"/>
      <c r="E17" s="335"/>
      <c r="F17" s="335"/>
      <c r="G17" s="353"/>
      <c r="H17" s="354"/>
      <c r="I17" s="354"/>
      <c r="J17" s="354"/>
    </row>
    <row r="18" spans="2:14" customFormat="1" ht="18">
      <c r="B18" s="58" t="s">
        <v>188</v>
      </c>
      <c r="C18" s="58"/>
      <c r="D18" s="58"/>
      <c r="E18" s="380"/>
      <c r="F18" s="132" t="s">
        <v>183</v>
      </c>
      <c r="G18" s="132"/>
      <c r="H18" s="132"/>
      <c r="I18" s="132"/>
      <c r="J18" s="476"/>
      <c r="K18" s="443" t="s">
        <v>88</v>
      </c>
      <c r="L18" s="443"/>
      <c r="M18" s="443"/>
      <c r="N18" s="443"/>
    </row>
    <row r="19" spans="2:14" customFormat="1" ht="15">
      <c r="B19" s="524">
        <f>J26</f>
        <v>540818.47147700004</v>
      </c>
      <c r="C19" s="481" t="s">
        <v>377</v>
      </c>
      <c r="D19" s="494"/>
      <c r="E19" s="475"/>
      <c r="F19" s="482" t="s">
        <v>341</v>
      </c>
      <c r="G19" s="482"/>
      <c r="H19" s="482"/>
      <c r="I19" s="482"/>
      <c r="K19" s="557">
        <v>211765253</v>
      </c>
      <c r="L19" s="444" t="s">
        <v>377</v>
      </c>
      <c r="M19" s="444"/>
      <c r="N19" s="576"/>
    </row>
    <row r="20" spans="2:14" customFormat="1" ht="15">
      <c r="B20" s="525" t="s">
        <v>378</v>
      </c>
      <c r="C20" s="526">
        <f>'Hôtels - TO | durée séjour '!C13</f>
        <v>0.53483133373818492</v>
      </c>
      <c r="D20" s="494"/>
      <c r="E20" s="382"/>
      <c r="F20" s="527" t="s">
        <v>378</v>
      </c>
      <c r="G20" s="528">
        <v>0.5856467154546301</v>
      </c>
      <c r="H20" s="527"/>
      <c r="I20" s="482"/>
      <c r="K20" s="444" t="s">
        <v>378</v>
      </c>
      <c r="L20" s="558">
        <v>0.6</v>
      </c>
      <c r="M20" s="444"/>
      <c r="N20" s="576"/>
    </row>
    <row r="21" spans="2:14" customFormat="1" ht="15">
      <c r="B21" s="525" t="s">
        <v>379</v>
      </c>
      <c r="C21" s="526">
        <f>'Hôtels - Nuitées étrangères '!C17</f>
        <v>0.17207722873969503</v>
      </c>
      <c r="D21" s="494"/>
      <c r="E21" s="382"/>
      <c r="F21" s="527" t="s">
        <v>379</v>
      </c>
      <c r="G21" s="528">
        <v>0.1176842632296769</v>
      </c>
      <c r="H21" s="527"/>
      <c r="I21" s="482"/>
      <c r="K21" s="444" t="s">
        <v>379</v>
      </c>
      <c r="L21" s="558">
        <v>0.32700000000000001</v>
      </c>
      <c r="M21" s="444"/>
      <c r="N21" s="576"/>
    </row>
    <row r="22" spans="2:14">
      <c r="B22" s="122"/>
      <c r="C22" s="20"/>
      <c r="D22" s="20"/>
      <c r="E22" s="20"/>
      <c r="F22" s="20"/>
      <c r="G22" s="20"/>
      <c r="H22" s="20"/>
      <c r="I22" s="20"/>
      <c r="J22" s="20"/>
      <c r="K22" s="20"/>
      <c r="L22" s="20"/>
      <c r="M22" s="20"/>
    </row>
    <row r="23" spans="2:14" ht="18">
      <c r="B23" s="102" t="s">
        <v>172</v>
      </c>
      <c r="C23" s="102"/>
      <c r="D23" s="102"/>
      <c r="E23" s="102"/>
      <c r="F23" s="102"/>
      <c r="G23" s="102"/>
      <c r="H23" s="102"/>
      <c r="I23" s="102"/>
      <c r="J23" s="102"/>
      <c r="K23" s="102"/>
      <c r="L23" s="102"/>
      <c r="M23" s="102"/>
      <c r="N23" s="102"/>
    </row>
    <row r="25" spans="2:14" ht="15">
      <c r="B25" s="11"/>
      <c r="C25" s="12"/>
      <c r="D25" s="336">
        <v>2016</v>
      </c>
      <c r="E25" s="336">
        <v>2017</v>
      </c>
      <c r="F25" s="336">
        <v>2018</v>
      </c>
      <c r="G25" s="336">
        <v>2019</v>
      </c>
      <c r="H25" s="336">
        <v>2020</v>
      </c>
      <c r="I25" s="336">
        <v>2021</v>
      </c>
      <c r="J25" s="336">
        <v>2022</v>
      </c>
      <c r="K25" s="336" t="s">
        <v>387</v>
      </c>
    </row>
    <row r="26" spans="2:14">
      <c r="B26" s="683" t="s">
        <v>105</v>
      </c>
      <c r="C26" s="263" t="s">
        <v>188</v>
      </c>
      <c r="D26" s="111">
        <v>444331</v>
      </c>
      <c r="E26" s="111">
        <v>451243</v>
      </c>
      <c r="F26" s="111">
        <v>444874</v>
      </c>
      <c r="G26" s="111">
        <v>467669</v>
      </c>
      <c r="H26" s="111">
        <v>324094.61699999997</v>
      </c>
      <c r="I26" s="111"/>
      <c r="J26" s="111">
        <v>540818.47147700004</v>
      </c>
      <c r="K26" s="250">
        <f>(J26-G26)/G26</f>
        <v>0.15641291485430944</v>
      </c>
    </row>
    <row r="27" spans="2:14">
      <c r="B27" s="683"/>
      <c r="C27" s="264" t="s">
        <v>183</v>
      </c>
      <c r="D27" s="151">
        <v>2683312</v>
      </c>
      <c r="E27" s="151">
        <v>2706387</v>
      </c>
      <c r="F27" s="151">
        <v>2726553</v>
      </c>
      <c r="G27" s="151">
        <v>2788411</v>
      </c>
      <c r="H27" s="151">
        <v>1867388.0469999998</v>
      </c>
      <c r="I27" s="151"/>
      <c r="J27" s="151">
        <v>2829738.9340650002</v>
      </c>
      <c r="K27" s="152">
        <f t="shared" ref="K27:K31" si="0">(J27-G27)/G27</f>
        <v>1.4821320840077075E-2</v>
      </c>
    </row>
    <row r="28" spans="2:14">
      <c r="B28" s="683" t="s">
        <v>106</v>
      </c>
      <c r="C28" s="263" t="s">
        <v>188</v>
      </c>
      <c r="D28" s="111">
        <v>375752</v>
      </c>
      <c r="E28" s="111">
        <v>370569</v>
      </c>
      <c r="F28" s="111">
        <v>354746</v>
      </c>
      <c r="G28" s="111">
        <v>390196</v>
      </c>
      <c r="H28" s="111"/>
      <c r="I28" s="111"/>
      <c r="J28" s="111">
        <v>447755.92765000003</v>
      </c>
      <c r="K28" s="250">
        <f t="shared" si="0"/>
        <v>0.14751542212119045</v>
      </c>
    </row>
    <row r="29" spans="2:14">
      <c r="B29" s="683"/>
      <c r="C29" s="264" t="s">
        <v>183</v>
      </c>
      <c r="D29" s="151">
        <v>2324240</v>
      </c>
      <c r="E29" s="151">
        <v>2329090</v>
      </c>
      <c r="F29" s="151">
        <v>2334594</v>
      </c>
      <c r="G29" s="151">
        <v>2420725</v>
      </c>
      <c r="H29" s="151"/>
      <c r="I29" s="151"/>
      <c r="J29" s="151">
        <v>2467306.4720240002</v>
      </c>
      <c r="K29" s="152">
        <f t="shared" si="0"/>
        <v>1.924277727705553E-2</v>
      </c>
    </row>
    <row r="30" spans="2:14">
      <c r="B30" s="683" t="s">
        <v>42</v>
      </c>
      <c r="C30" s="263" t="s">
        <v>188</v>
      </c>
      <c r="D30" s="111">
        <v>68581</v>
      </c>
      <c r="E30" s="111">
        <v>80673</v>
      </c>
      <c r="F30" s="111">
        <v>90128</v>
      </c>
      <c r="G30" s="111">
        <v>77473</v>
      </c>
      <c r="H30" s="111"/>
      <c r="I30" s="111"/>
      <c r="J30" s="111">
        <v>93062.543823</v>
      </c>
      <c r="K30" s="250">
        <f t="shared" si="0"/>
        <v>0.20122550853845855</v>
      </c>
    </row>
    <row r="31" spans="2:14" ht="26.45" customHeight="1">
      <c r="B31" s="683"/>
      <c r="C31" s="300" t="s">
        <v>183</v>
      </c>
      <c r="D31" s="151">
        <v>359074</v>
      </c>
      <c r="E31" s="151">
        <v>377295</v>
      </c>
      <c r="F31" s="151">
        <v>391960</v>
      </c>
      <c r="G31" s="151">
        <v>367686</v>
      </c>
      <c r="H31" s="151"/>
      <c r="I31" s="151"/>
      <c r="J31" s="151">
        <v>362432.462054</v>
      </c>
      <c r="K31" s="152">
        <f t="shared" si="0"/>
        <v>-1.4288109816528224E-2</v>
      </c>
    </row>
    <row r="32" spans="2:14" ht="27.6" customHeight="1"/>
    <row r="35" spans="2:14">
      <c r="N35" s="9"/>
    </row>
    <row r="41" spans="2:14">
      <c r="M41" s="9"/>
    </row>
    <row r="48" spans="2:14" ht="18">
      <c r="B48" s="102" t="s">
        <v>149</v>
      </c>
      <c r="C48" s="102"/>
      <c r="D48" s="102"/>
      <c r="E48" s="102"/>
      <c r="F48" s="102"/>
      <c r="G48" s="102"/>
      <c r="H48" s="102"/>
      <c r="I48" s="102"/>
      <c r="J48" s="102"/>
      <c r="K48" s="102"/>
      <c r="L48" s="102"/>
      <c r="M48" s="102"/>
      <c r="N48" s="102"/>
    </row>
    <row r="51" spans="1:14" ht="14.45" customHeight="1">
      <c r="C51" s="661" t="s">
        <v>188</v>
      </c>
      <c r="D51" s="661"/>
      <c r="E51" s="661"/>
      <c r="F51" s="661"/>
      <c r="G51" s="661"/>
      <c r="H51" s="661"/>
      <c r="I51" s="662" t="s">
        <v>183</v>
      </c>
      <c r="J51" s="662"/>
      <c r="K51" s="662"/>
      <c r="L51" s="662"/>
      <c r="M51" s="662"/>
      <c r="N51" s="662"/>
    </row>
    <row r="52" spans="1:14" ht="14.45" customHeight="1">
      <c r="B52" s="3"/>
      <c r="C52" s="703">
        <v>2019</v>
      </c>
      <c r="D52" s="685"/>
      <c r="E52" s="684">
        <v>2022</v>
      </c>
      <c r="F52" s="685"/>
      <c r="G52" s="684" t="s">
        <v>380</v>
      </c>
      <c r="H52" s="685"/>
      <c r="I52" s="704">
        <v>2019</v>
      </c>
      <c r="J52" s="687"/>
      <c r="K52" s="686">
        <v>2022</v>
      </c>
      <c r="L52" s="687"/>
      <c r="M52" s="686" t="s">
        <v>380</v>
      </c>
      <c r="N52" s="687"/>
    </row>
    <row r="53" spans="1:14">
      <c r="B53" s="3"/>
      <c r="C53" s="559" t="s">
        <v>53</v>
      </c>
      <c r="D53" s="560" t="s">
        <v>54</v>
      </c>
      <c r="E53" s="561" t="s">
        <v>53</v>
      </c>
      <c r="F53" s="560" t="s">
        <v>54</v>
      </c>
      <c r="G53" s="562" t="s">
        <v>53</v>
      </c>
      <c r="H53" s="560" t="s">
        <v>54</v>
      </c>
      <c r="I53" s="563" t="s">
        <v>53</v>
      </c>
      <c r="J53" s="564" t="s">
        <v>54</v>
      </c>
      <c r="K53" s="565" t="s">
        <v>53</v>
      </c>
      <c r="L53" s="564" t="s">
        <v>54</v>
      </c>
      <c r="M53" s="566" t="s">
        <v>53</v>
      </c>
      <c r="N53" s="564" t="s">
        <v>54</v>
      </c>
    </row>
    <row r="54" spans="1:14" ht="15">
      <c r="B54" s="336" t="s">
        <v>48</v>
      </c>
      <c r="C54" s="116">
        <v>123089</v>
      </c>
      <c r="D54" s="104">
        <v>0.26319683365799318</v>
      </c>
      <c r="E54" s="92">
        <v>140924.92191999999</v>
      </c>
      <c r="F54" s="104">
        <v>0.26057712403041183</v>
      </c>
      <c r="G54" s="104">
        <v>0.14490264702776035</v>
      </c>
      <c r="H54" s="154" t="s">
        <v>47</v>
      </c>
      <c r="I54" s="244">
        <v>764427</v>
      </c>
      <c r="J54" s="272">
        <v>0.27414430656025957</v>
      </c>
      <c r="K54" s="244">
        <v>767666.95003399998</v>
      </c>
      <c r="L54" s="272">
        <v>0.27128543230354635</v>
      </c>
      <c r="M54" s="272">
        <v>4.2384034499042805E-3</v>
      </c>
      <c r="N54" s="288" t="s">
        <v>47</v>
      </c>
    </row>
    <row r="55" spans="1:14" ht="15">
      <c r="B55" s="336" t="s">
        <v>49</v>
      </c>
      <c r="C55" s="110">
        <v>106727</v>
      </c>
      <c r="D55" s="106">
        <v>0.22821055062448015</v>
      </c>
      <c r="E55" s="91">
        <v>134850.84490900001</v>
      </c>
      <c r="F55" s="106">
        <v>0.24934585636603013</v>
      </c>
      <c r="G55" s="106">
        <v>0.2635119970485445</v>
      </c>
      <c r="H55" s="153" t="s">
        <v>195</v>
      </c>
      <c r="I55" s="151">
        <v>803778</v>
      </c>
      <c r="J55" s="150">
        <v>0.28825664509285037</v>
      </c>
      <c r="K55" s="151">
        <v>826711.10407599993</v>
      </c>
      <c r="L55" s="150">
        <v>0.29215101581417124</v>
      </c>
      <c r="M55" s="150">
        <v>2.8531639427802118E-2</v>
      </c>
      <c r="N55" s="155" t="s">
        <v>47</v>
      </c>
    </row>
    <row r="56" spans="1:14" ht="15">
      <c r="B56" s="336" t="s">
        <v>50</v>
      </c>
      <c r="C56" s="112">
        <v>83871</v>
      </c>
      <c r="D56" s="106">
        <v>0.17933837821194049</v>
      </c>
      <c r="E56" s="91">
        <v>98860.964114000002</v>
      </c>
      <c r="F56" s="106">
        <v>0.18279879354713269</v>
      </c>
      <c r="G56" s="103">
        <v>0.17872642646445139</v>
      </c>
      <c r="H56" s="154" t="s">
        <v>47</v>
      </c>
      <c r="I56" s="151">
        <v>518123</v>
      </c>
      <c r="J56" s="150">
        <v>0.18581299528656284</v>
      </c>
      <c r="K56" s="151">
        <v>533157.95965900004</v>
      </c>
      <c r="L56" s="150">
        <v>0.18841241969028696</v>
      </c>
      <c r="M56" s="150">
        <v>2.9018128241749631E-2</v>
      </c>
      <c r="N56" s="155" t="s">
        <v>47</v>
      </c>
    </row>
    <row r="57" spans="1:14" ht="15">
      <c r="B57" s="299" t="s">
        <v>64</v>
      </c>
      <c r="C57" s="110">
        <v>153982</v>
      </c>
      <c r="D57" s="106">
        <v>0.32925423750558619</v>
      </c>
      <c r="E57" s="91">
        <v>166181.74053400001</v>
      </c>
      <c r="F57" s="106">
        <v>0.3072782260564253</v>
      </c>
      <c r="G57" s="106" t="s">
        <v>45</v>
      </c>
      <c r="H57" s="153" t="s">
        <v>321</v>
      </c>
      <c r="I57" s="151">
        <v>702081</v>
      </c>
      <c r="J57" s="150">
        <v>0.25178533580594825</v>
      </c>
      <c r="K57" s="151">
        <v>702202.92029599985</v>
      </c>
      <c r="L57" s="150">
        <v>0.24815113219199533</v>
      </c>
      <c r="M57" s="150" t="s">
        <v>45</v>
      </c>
      <c r="N57" s="155" t="s">
        <v>47</v>
      </c>
    </row>
    <row r="58" spans="1:14" ht="15">
      <c r="B58" s="299" t="s">
        <v>51</v>
      </c>
      <c r="C58" s="110">
        <v>467669</v>
      </c>
      <c r="D58" s="106"/>
      <c r="E58" s="91">
        <v>540818.47147700004</v>
      </c>
      <c r="F58" s="106">
        <v>1</v>
      </c>
      <c r="G58" s="106"/>
      <c r="H58" s="153"/>
      <c r="I58" s="151">
        <v>2788411</v>
      </c>
      <c r="J58" s="150"/>
      <c r="K58" s="151">
        <v>2829738.9340650002</v>
      </c>
      <c r="L58" s="150">
        <v>1</v>
      </c>
      <c r="M58" s="150"/>
      <c r="N58" s="155"/>
    </row>
    <row r="60" spans="1:14" ht="15" customHeight="1">
      <c r="B60" s="102" t="s">
        <v>150</v>
      </c>
      <c r="C60" s="102"/>
      <c r="D60" s="102"/>
      <c r="E60" s="102"/>
      <c r="F60" s="102"/>
      <c r="G60" s="102"/>
      <c r="H60" s="102"/>
      <c r="I60" s="102"/>
      <c r="J60" s="102"/>
      <c r="K60" s="102"/>
      <c r="L60" s="102"/>
      <c r="M60" s="102"/>
      <c r="N60" s="102"/>
    </row>
    <row r="61" spans="1:14">
      <c r="C61" s="3"/>
      <c r="D61" s="3"/>
    </row>
    <row r="62" spans="1:14" customFormat="1" ht="30.6" customHeight="1">
      <c r="A62" s="385"/>
      <c r="B62" s="404"/>
      <c r="C62" s="336">
        <v>2016</v>
      </c>
      <c r="D62" s="336">
        <v>2017</v>
      </c>
      <c r="E62" s="336">
        <v>2018</v>
      </c>
      <c r="F62" s="336">
        <v>2019</v>
      </c>
      <c r="G62" s="336">
        <v>2020</v>
      </c>
      <c r="H62" s="336">
        <v>2021</v>
      </c>
      <c r="I62" s="336">
        <v>2022</v>
      </c>
      <c r="J62" s="567" t="s">
        <v>387</v>
      </c>
      <c r="K62" s="385"/>
    </row>
    <row r="63" spans="1:14" customFormat="1" ht="15">
      <c r="A63" s="385"/>
      <c r="B63" s="336" t="s">
        <v>35</v>
      </c>
      <c r="C63" s="92">
        <v>28720</v>
      </c>
      <c r="D63" s="92">
        <v>29562</v>
      </c>
      <c r="E63" s="92">
        <v>29743</v>
      </c>
      <c r="F63" s="92">
        <v>30243</v>
      </c>
      <c r="G63" s="92" t="s">
        <v>45</v>
      </c>
      <c r="H63" s="92" t="s">
        <v>45</v>
      </c>
      <c r="I63" s="92">
        <v>23132.344713999999</v>
      </c>
      <c r="J63" s="87">
        <f>(I63-F63)/F63</f>
        <v>-0.23511739199153528</v>
      </c>
      <c r="K63" s="385"/>
    </row>
    <row r="64" spans="1:14" customFormat="1" ht="15">
      <c r="A64" s="385"/>
      <c r="B64" s="336" t="s">
        <v>36</v>
      </c>
      <c r="C64" s="91">
        <v>27459</v>
      </c>
      <c r="D64" s="91">
        <v>28467</v>
      </c>
      <c r="E64" s="91">
        <v>26715</v>
      </c>
      <c r="F64" s="91">
        <v>29494</v>
      </c>
      <c r="G64" s="92" t="s">
        <v>45</v>
      </c>
      <c r="H64" s="92" t="s">
        <v>45</v>
      </c>
      <c r="I64" s="92">
        <v>29036.767329999999</v>
      </c>
      <c r="J64" s="87">
        <f t="shared" ref="J64:J75" si="1">(I64-F64)/F64</f>
        <v>-1.5502565606564088E-2</v>
      </c>
      <c r="K64" s="385"/>
    </row>
    <row r="65" spans="1:11" customFormat="1" ht="15">
      <c r="A65" s="385"/>
      <c r="B65" s="336" t="s">
        <v>37</v>
      </c>
      <c r="C65" s="91">
        <v>33424</v>
      </c>
      <c r="D65" s="91">
        <v>32456</v>
      </c>
      <c r="E65" s="91">
        <v>31634</v>
      </c>
      <c r="F65" s="91">
        <v>33659</v>
      </c>
      <c r="G65" s="92" t="s">
        <v>45</v>
      </c>
      <c r="H65" s="92" t="s">
        <v>45</v>
      </c>
      <c r="I65" s="92">
        <v>41314.316651000001</v>
      </c>
      <c r="J65" s="87">
        <f t="shared" si="1"/>
        <v>0.22743743578240591</v>
      </c>
      <c r="K65" s="385"/>
    </row>
    <row r="66" spans="1:11" customFormat="1" ht="15">
      <c r="A66" s="385"/>
      <c r="B66" s="336" t="s">
        <v>24</v>
      </c>
      <c r="C66" s="91">
        <v>32199</v>
      </c>
      <c r="D66" s="91">
        <v>35176</v>
      </c>
      <c r="E66" s="91">
        <v>32499</v>
      </c>
      <c r="F66" s="91">
        <v>37045</v>
      </c>
      <c r="G66" s="92" t="s">
        <v>45</v>
      </c>
      <c r="H66" s="92" t="s">
        <v>45</v>
      </c>
      <c r="I66" s="92">
        <v>40364.498001</v>
      </c>
      <c r="J66" s="87">
        <f t="shared" si="1"/>
        <v>8.9607180483196117E-2</v>
      </c>
      <c r="K66" s="385"/>
    </row>
    <row r="67" spans="1:11" customFormat="1" ht="15">
      <c r="A67" s="385"/>
      <c r="B67" s="336" t="s">
        <v>25</v>
      </c>
      <c r="C67" s="91">
        <v>37343</v>
      </c>
      <c r="D67" s="91">
        <v>35718</v>
      </c>
      <c r="E67" s="91">
        <v>35076</v>
      </c>
      <c r="F67" s="91">
        <v>42230</v>
      </c>
      <c r="G67" s="92" t="s">
        <v>45</v>
      </c>
      <c r="H67" s="91">
        <v>25177.417425</v>
      </c>
      <c r="I67" s="91">
        <v>47874.252036999998</v>
      </c>
      <c r="J67" s="87">
        <f t="shared" si="1"/>
        <v>0.13365503284394975</v>
      </c>
      <c r="K67" s="385"/>
    </row>
    <row r="68" spans="1:11" customFormat="1" ht="15">
      <c r="A68" s="385"/>
      <c r="B68" s="336" t="s">
        <v>26</v>
      </c>
      <c r="C68" s="91">
        <v>39912</v>
      </c>
      <c r="D68" s="91">
        <v>44801</v>
      </c>
      <c r="E68" s="91">
        <v>40236</v>
      </c>
      <c r="F68" s="91">
        <v>43814</v>
      </c>
      <c r="G68" s="92" t="s">
        <v>45</v>
      </c>
      <c r="H68" s="91">
        <v>34573.784764999997</v>
      </c>
      <c r="I68" s="91">
        <v>52686.171882000002</v>
      </c>
      <c r="J68" s="87">
        <f t="shared" si="1"/>
        <v>0.2024962770347378</v>
      </c>
      <c r="K68" s="385"/>
    </row>
    <row r="69" spans="1:11" customFormat="1" ht="15">
      <c r="A69" s="385"/>
      <c r="B69" s="336" t="s">
        <v>27</v>
      </c>
      <c r="C69" s="91">
        <v>52443</v>
      </c>
      <c r="D69" s="91">
        <v>54196</v>
      </c>
      <c r="E69" s="91">
        <v>52228</v>
      </c>
      <c r="F69" s="91">
        <v>47034</v>
      </c>
      <c r="G69" s="91">
        <v>44002.535169000002</v>
      </c>
      <c r="H69" s="91">
        <v>50724.972355999998</v>
      </c>
      <c r="I69" s="91">
        <v>65645.967791000003</v>
      </c>
      <c r="J69" s="87">
        <f t="shared" si="1"/>
        <v>0.39571305419483782</v>
      </c>
      <c r="K69" s="385"/>
    </row>
    <row r="70" spans="1:11" customFormat="1" ht="15">
      <c r="A70" s="385"/>
      <c r="B70" s="336" t="s">
        <v>28</v>
      </c>
      <c r="C70" s="91">
        <v>52680</v>
      </c>
      <c r="D70" s="91">
        <v>53552</v>
      </c>
      <c r="E70" s="91">
        <v>56262</v>
      </c>
      <c r="F70" s="91">
        <v>59693</v>
      </c>
      <c r="G70" s="91">
        <v>58620.077080000003</v>
      </c>
      <c r="H70" s="91">
        <v>66061.72219</v>
      </c>
      <c r="I70" s="91">
        <v>69204.877118000004</v>
      </c>
      <c r="J70" s="87">
        <f t="shared" si="1"/>
        <v>0.15934660878159926</v>
      </c>
      <c r="K70" s="423"/>
    </row>
    <row r="71" spans="1:11" customFormat="1" ht="15">
      <c r="A71" s="385"/>
      <c r="B71" s="336" t="s">
        <v>29</v>
      </c>
      <c r="C71" s="91">
        <v>41971</v>
      </c>
      <c r="D71" s="91">
        <v>43278</v>
      </c>
      <c r="E71" s="91">
        <v>45282</v>
      </c>
      <c r="F71" s="91">
        <v>46391</v>
      </c>
      <c r="G71" s="91">
        <v>39329.264703000001</v>
      </c>
      <c r="H71" s="91">
        <v>45722.346064999998</v>
      </c>
      <c r="I71" s="91">
        <v>52911.345786999998</v>
      </c>
      <c r="J71" s="87">
        <f t="shared" si="1"/>
        <v>0.14055195591817374</v>
      </c>
      <c r="K71" s="385"/>
    </row>
    <row r="72" spans="1:11" customFormat="1" ht="15">
      <c r="A72" s="385"/>
      <c r="B72" s="336" t="s">
        <v>38</v>
      </c>
      <c r="C72" s="91">
        <v>37516</v>
      </c>
      <c r="D72" s="91">
        <v>36569</v>
      </c>
      <c r="E72" s="91">
        <v>36939</v>
      </c>
      <c r="F72" s="91">
        <v>37480</v>
      </c>
      <c r="G72" s="91">
        <v>33939.843270999998</v>
      </c>
      <c r="H72" s="91">
        <v>42879.936108000002</v>
      </c>
      <c r="I72" s="91">
        <v>45949.618326999996</v>
      </c>
      <c r="J72" s="87">
        <f t="shared" si="1"/>
        <v>0.22597700979188892</v>
      </c>
      <c r="K72" s="385"/>
    </row>
    <row r="73" spans="1:11" customFormat="1" ht="15">
      <c r="A73" s="385"/>
      <c r="B73" s="336" t="s">
        <v>39</v>
      </c>
      <c r="C73" s="91">
        <v>33596</v>
      </c>
      <c r="D73" s="91">
        <v>31964</v>
      </c>
      <c r="E73" s="91">
        <v>32790</v>
      </c>
      <c r="F73" s="91">
        <v>34718</v>
      </c>
      <c r="G73" s="92" t="s">
        <v>45</v>
      </c>
      <c r="H73" s="91">
        <v>38465.833258999999</v>
      </c>
      <c r="I73" s="91">
        <v>42399.599473000002</v>
      </c>
      <c r="J73" s="87">
        <f t="shared" si="1"/>
        <v>0.22125696966991193</v>
      </c>
      <c r="K73" s="385"/>
    </row>
    <row r="74" spans="1:11" customFormat="1" ht="15">
      <c r="A74" s="385"/>
      <c r="B74" s="336" t="s">
        <v>40</v>
      </c>
      <c r="C74" s="91">
        <v>27068</v>
      </c>
      <c r="D74" s="91">
        <v>25504</v>
      </c>
      <c r="E74" s="91">
        <v>25470</v>
      </c>
      <c r="F74" s="91">
        <v>25868</v>
      </c>
      <c r="G74" s="92" t="s">
        <v>45</v>
      </c>
      <c r="H74" s="91">
        <v>31866.766457000002</v>
      </c>
      <c r="I74" s="91">
        <v>30298.712366</v>
      </c>
      <c r="J74" s="87">
        <f t="shared" si="1"/>
        <v>0.17128159757229008</v>
      </c>
      <c r="K74" s="385"/>
    </row>
    <row r="75" spans="1:11" customFormat="1" ht="15">
      <c r="A75" s="385"/>
      <c r="B75" s="336" t="s">
        <v>41</v>
      </c>
      <c r="C75" s="113">
        <v>444331</v>
      </c>
      <c r="D75" s="113">
        <v>451243</v>
      </c>
      <c r="E75" s="113">
        <v>444874</v>
      </c>
      <c r="F75" s="113">
        <v>467669</v>
      </c>
      <c r="G75" s="113">
        <v>324094.61699999997</v>
      </c>
      <c r="H75" s="113" t="s">
        <v>45</v>
      </c>
      <c r="I75" s="113">
        <v>540818.47147700004</v>
      </c>
      <c r="J75" s="87">
        <f t="shared" si="1"/>
        <v>0.15641291485430944</v>
      </c>
      <c r="K75" s="385"/>
    </row>
    <row r="76" spans="1:11" customFormat="1" ht="15">
      <c r="A76" s="385"/>
      <c r="B76" s="385"/>
      <c r="C76" s="385"/>
      <c r="D76" s="385"/>
      <c r="E76" s="385"/>
      <c r="F76" s="385"/>
      <c r="G76" s="385"/>
      <c r="H76" s="385"/>
      <c r="I76" s="385"/>
      <c r="J76" s="457"/>
      <c r="K76" s="385"/>
    </row>
    <row r="77" spans="1:11" customFormat="1" ht="35.450000000000003" customHeight="1">
      <c r="A77" s="385"/>
      <c r="B77" s="404"/>
      <c r="C77" s="243">
        <v>2016</v>
      </c>
      <c r="D77" s="243">
        <v>2017</v>
      </c>
      <c r="E77" s="243">
        <v>2018</v>
      </c>
      <c r="F77" s="243">
        <v>2019</v>
      </c>
      <c r="G77" s="243">
        <v>2020</v>
      </c>
      <c r="H77" s="243">
        <v>2021</v>
      </c>
      <c r="I77" s="243">
        <v>2022</v>
      </c>
      <c r="J77" s="243" t="s">
        <v>387</v>
      </c>
      <c r="K77" s="385"/>
    </row>
    <row r="78" spans="1:11" customFormat="1" ht="15">
      <c r="A78" s="385"/>
      <c r="B78" s="243" t="s">
        <v>35</v>
      </c>
      <c r="C78" s="244">
        <v>102666</v>
      </c>
      <c r="D78" s="244">
        <v>102692</v>
      </c>
      <c r="E78" s="244">
        <v>111529</v>
      </c>
      <c r="F78" s="244">
        <v>111245</v>
      </c>
      <c r="G78" s="244" t="s">
        <v>45</v>
      </c>
      <c r="H78" s="244" t="s">
        <v>45</v>
      </c>
      <c r="I78" s="244">
        <v>100198.948603</v>
      </c>
      <c r="J78" s="245">
        <f>(I78-F78)/F78</f>
        <v>-9.9294812324149426E-2</v>
      </c>
      <c r="K78" s="385"/>
    </row>
    <row r="79" spans="1:11" customFormat="1" ht="15">
      <c r="A79" s="385"/>
      <c r="B79" s="243" t="s">
        <v>36</v>
      </c>
      <c r="C79" s="151">
        <v>125660</v>
      </c>
      <c r="D79" s="151">
        <v>127926</v>
      </c>
      <c r="E79" s="151">
        <v>122778</v>
      </c>
      <c r="F79" s="151">
        <v>142991</v>
      </c>
      <c r="G79" s="244" t="s">
        <v>45</v>
      </c>
      <c r="H79" s="244" t="s">
        <v>45</v>
      </c>
      <c r="I79" s="244">
        <v>137914.08479299999</v>
      </c>
      <c r="J79" s="245">
        <f t="shared" ref="J79:J90" si="2">(I79-F79)/F79</f>
        <v>-3.5505138134568001E-2</v>
      </c>
      <c r="K79" s="385"/>
    </row>
    <row r="80" spans="1:11" customFormat="1" ht="15">
      <c r="A80" s="385"/>
      <c r="B80" s="243" t="s">
        <v>37</v>
      </c>
      <c r="C80" s="151">
        <v>160598</v>
      </c>
      <c r="D80" s="151">
        <v>155143</v>
      </c>
      <c r="E80" s="151">
        <v>161453</v>
      </c>
      <c r="F80" s="151">
        <v>170172</v>
      </c>
      <c r="G80" s="244" t="s">
        <v>45</v>
      </c>
      <c r="H80" s="244" t="s">
        <v>45</v>
      </c>
      <c r="I80" s="244">
        <v>171326.22097700002</v>
      </c>
      <c r="J80" s="245">
        <f t="shared" si="2"/>
        <v>6.7826726899843631E-3</v>
      </c>
      <c r="K80" s="385"/>
    </row>
    <row r="81" spans="1:14" customFormat="1" ht="15">
      <c r="A81" s="385"/>
      <c r="B81" s="243" t="s">
        <v>24</v>
      </c>
      <c r="C81" s="151">
        <v>202421</v>
      </c>
      <c r="D81" s="151">
        <v>239479</v>
      </c>
      <c r="E81" s="151">
        <v>202734</v>
      </c>
      <c r="F81" s="151">
        <v>228903</v>
      </c>
      <c r="G81" s="244" t="s">
        <v>45</v>
      </c>
      <c r="H81" s="244" t="s">
        <v>45</v>
      </c>
      <c r="I81" s="244">
        <v>221801.44624799999</v>
      </c>
      <c r="J81" s="245">
        <f t="shared" si="2"/>
        <v>-3.1024293049894527E-2</v>
      </c>
      <c r="K81" s="385"/>
    </row>
    <row r="82" spans="1:14" customFormat="1" ht="15">
      <c r="A82" s="385"/>
      <c r="B82" s="243" t="s">
        <v>25</v>
      </c>
      <c r="C82" s="151">
        <v>247910</v>
      </c>
      <c r="D82" s="151">
        <v>233474</v>
      </c>
      <c r="E82" s="151">
        <v>252044</v>
      </c>
      <c r="F82" s="151">
        <v>247682</v>
      </c>
      <c r="G82" s="244" t="s">
        <v>45</v>
      </c>
      <c r="H82" s="151">
        <v>169410.56011999998</v>
      </c>
      <c r="I82" s="151">
        <v>267645.04126099998</v>
      </c>
      <c r="J82" s="245">
        <f t="shared" si="2"/>
        <v>8.0599483454590878E-2</v>
      </c>
      <c r="K82" s="385"/>
    </row>
    <row r="83" spans="1:14" customFormat="1" ht="15">
      <c r="A83" s="385"/>
      <c r="B83" s="243" t="s">
        <v>26</v>
      </c>
      <c r="C83" s="151">
        <v>264516</v>
      </c>
      <c r="D83" s="151">
        <v>271002</v>
      </c>
      <c r="E83" s="151">
        <v>264742</v>
      </c>
      <c r="F83" s="151">
        <v>287842</v>
      </c>
      <c r="G83" s="244" t="s">
        <v>45</v>
      </c>
      <c r="H83" s="151">
        <v>235147.02404799999</v>
      </c>
      <c r="I83" s="151">
        <v>278220.46252499998</v>
      </c>
      <c r="J83" s="245">
        <f t="shared" si="2"/>
        <v>-3.3426454356904202E-2</v>
      </c>
      <c r="K83" s="385"/>
    </row>
    <row r="84" spans="1:14" customFormat="1" ht="15">
      <c r="A84" s="385"/>
      <c r="B84" s="243" t="s">
        <v>27</v>
      </c>
      <c r="C84" s="151">
        <v>368603</v>
      </c>
      <c r="D84" s="151">
        <v>362571</v>
      </c>
      <c r="E84" s="151">
        <v>353790</v>
      </c>
      <c r="F84" s="151">
        <v>351559</v>
      </c>
      <c r="G84" s="151">
        <v>343677.73853699997</v>
      </c>
      <c r="H84" s="151">
        <v>373392.33719799999</v>
      </c>
      <c r="I84" s="151">
        <v>379322.14240000001</v>
      </c>
      <c r="J84" s="245">
        <f t="shared" si="2"/>
        <v>7.8971502365179136E-2</v>
      </c>
      <c r="K84" s="385"/>
    </row>
    <row r="85" spans="1:14" customFormat="1" ht="15">
      <c r="A85" s="385"/>
      <c r="B85" s="243" t="s">
        <v>28</v>
      </c>
      <c r="C85" s="151">
        <v>440454</v>
      </c>
      <c r="D85" s="151">
        <v>437411</v>
      </c>
      <c r="E85" s="151">
        <v>455148</v>
      </c>
      <c r="F85" s="151">
        <v>452219</v>
      </c>
      <c r="G85" s="151">
        <v>438713.71599300002</v>
      </c>
      <c r="H85" s="151">
        <v>454752.23812400002</v>
      </c>
      <c r="I85" s="151">
        <v>447388.96167599998</v>
      </c>
      <c r="J85" s="245">
        <f t="shared" si="2"/>
        <v>-1.0680750530163534E-2</v>
      </c>
      <c r="K85" s="385"/>
    </row>
    <row r="86" spans="1:14" customFormat="1" ht="15">
      <c r="A86" s="385"/>
      <c r="B86" s="243" t="s">
        <v>29</v>
      </c>
      <c r="C86" s="151">
        <v>289532</v>
      </c>
      <c r="D86" s="151">
        <v>290278</v>
      </c>
      <c r="E86" s="151">
        <v>314469</v>
      </c>
      <c r="F86" s="151">
        <v>305295</v>
      </c>
      <c r="G86" s="151">
        <v>276133.86163200001</v>
      </c>
      <c r="H86" s="151">
        <v>303722.15848899999</v>
      </c>
      <c r="I86" s="151">
        <v>304540.96330900001</v>
      </c>
      <c r="J86" s="245">
        <f t="shared" si="2"/>
        <v>-2.4698625624395639E-3</v>
      </c>
      <c r="K86" s="385"/>
    </row>
    <row r="87" spans="1:14" customFormat="1" ht="15">
      <c r="A87" s="385"/>
      <c r="B87" s="243" t="s">
        <v>38</v>
      </c>
      <c r="C87" s="151">
        <v>223546</v>
      </c>
      <c r="D87" s="151">
        <v>216473</v>
      </c>
      <c r="E87" s="151">
        <v>217332</v>
      </c>
      <c r="F87" s="151">
        <v>212828</v>
      </c>
      <c r="G87" s="151">
        <v>197333.98321399998</v>
      </c>
      <c r="H87" s="151">
        <v>236505.50171499999</v>
      </c>
      <c r="I87" s="151">
        <v>228616.99635</v>
      </c>
      <c r="J87" s="245">
        <f t="shared" si="2"/>
        <v>7.4186650017854794E-2</v>
      </c>
      <c r="K87" s="385"/>
    </row>
    <row r="88" spans="1:14" customFormat="1" ht="15">
      <c r="A88" s="385"/>
      <c r="B88" s="243" t="s">
        <v>39</v>
      </c>
      <c r="C88" s="151">
        <v>140217</v>
      </c>
      <c r="D88" s="151">
        <v>148060</v>
      </c>
      <c r="E88" s="151">
        <v>152214</v>
      </c>
      <c r="F88" s="151">
        <v>155857</v>
      </c>
      <c r="G88" s="151" t="s">
        <v>45</v>
      </c>
      <c r="H88" s="151">
        <v>173236.77050400001</v>
      </c>
      <c r="I88" s="151">
        <v>167859.48102899999</v>
      </c>
      <c r="J88" s="245">
        <f t="shared" si="2"/>
        <v>7.7009573063769918E-2</v>
      </c>
      <c r="K88" s="385"/>
    </row>
    <row r="89" spans="1:14" customFormat="1" ht="15">
      <c r="A89" s="385"/>
      <c r="B89" s="243" t="s">
        <v>40</v>
      </c>
      <c r="C89" s="151">
        <v>117189</v>
      </c>
      <c r="D89" s="151">
        <v>121877</v>
      </c>
      <c r="E89" s="151">
        <v>118318</v>
      </c>
      <c r="F89" s="151">
        <v>121816</v>
      </c>
      <c r="G89" s="151" t="s">
        <v>45</v>
      </c>
      <c r="H89" s="151">
        <v>131964.39774499999</v>
      </c>
      <c r="I89" s="151">
        <v>124904.18489400001</v>
      </c>
      <c r="J89" s="245">
        <f t="shared" si="2"/>
        <v>2.5351225569711741E-2</v>
      </c>
      <c r="K89" s="385"/>
    </row>
    <row r="90" spans="1:14" customFormat="1" ht="15">
      <c r="A90" s="385"/>
      <c r="B90" s="243" t="s">
        <v>41</v>
      </c>
      <c r="C90" s="157">
        <v>2683312</v>
      </c>
      <c r="D90" s="157">
        <v>2706387</v>
      </c>
      <c r="E90" s="157">
        <v>2726553</v>
      </c>
      <c r="F90" s="157">
        <v>2788411</v>
      </c>
      <c r="G90" s="157">
        <v>1867388.0469999998</v>
      </c>
      <c r="H90" s="157" t="s">
        <v>45</v>
      </c>
      <c r="I90" s="157">
        <v>2829738.9340650002</v>
      </c>
      <c r="J90" s="245">
        <f t="shared" si="2"/>
        <v>1.4821320840077075E-2</v>
      </c>
      <c r="K90" s="385"/>
    </row>
    <row r="92" spans="1:14" ht="18">
      <c r="B92" s="102" t="s">
        <v>151</v>
      </c>
      <c r="C92" s="102"/>
      <c r="D92" s="102"/>
      <c r="E92" s="102"/>
      <c r="F92" s="102"/>
      <c r="G92" s="102"/>
      <c r="H92" s="102"/>
      <c r="I92" s="102"/>
      <c r="J92" s="102"/>
      <c r="K92" s="102"/>
      <c r="L92" s="102"/>
      <c r="M92" s="102"/>
      <c r="N92" s="102"/>
    </row>
    <row r="94" spans="1:14" ht="28.15" customHeight="1">
      <c r="D94" s="285" t="s">
        <v>188</v>
      </c>
      <c r="E94" s="333" t="s">
        <v>183</v>
      </c>
      <c r="H94" s="385"/>
      <c r="I94" s="385"/>
      <c r="J94" s="571"/>
      <c r="M94" s="9"/>
    </row>
    <row r="95" spans="1:14" ht="15">
      <c r="B95" s="683" t="s">
        <v>44</v>
      </c>
      <c r="C95" s="453" t="s">
        <v>31</v>
      </c>
      <c r="D95" s="91">
        <v>204368.45902099999</v>
      </c>
      <c r="E95" s="446">
        <v>893940.33907300001</v>
      </c>
      <c r="G95" s="24"/>
      <c r="H95" s="572"/>
      <c r="I95" s="457"/>
      <c r="J95" s="457"/>
    </row>
    <row r="96" spans="1:14" ht="15">
      <c r="B96" s="683"/>
      <c r="C96" s="453" t="s">
        <v>392</v>
      </c>
      <c r="D96" s="462">
        <v>0.18842363618971186</v>
      </c>
      <c r="E96" s="447">
        <v>-8.9883245736724529E-2</v>
      </c>
      <c r="H96" s="572"/>
      <c r="I96" s="457"/>
      <c r="J96" s="457"/>
    </row>
    <row r="97" spans="2:11" ht="15">
      <c r="B97" s="683" t="s">
        <v>65</v>
      </c>
      <c r="C97" s="453" t="s">
        <v>31</v>
      </c>
      <c r="D97" s="91">
        <v>184196.70031799999</v>
      </c>
      <c r="E97" s="448">
        <v>1143648.295931</v>
      </c>
      <c r="H97" s="572"/>
      <c r="I97" s="457"/>
      <c r="J97" s="457"/>
    </row>
    <row r="98" spans="2:11" ht="15">
      <c r="B98" s="683"/>
      <c r="C98" s="453" t="s">
        <v>392</v>
      </c>
      <c r="D98" s="462">
        <v>0.14309908474723521</v>
      </c>
      <c r="E98" s="449">
        <v>6.8771250866541025E-2</v>
      </c>
      <c r="H98" s="572"/>
      <c r="I98" s="457"/>
      <c r="J98" s="457"/>
    </row>
    <row r="99" spans="2:11" ht="15">
      <c r="B99" s="683" t="s">
        <v>63</v>
      </c>
      <c r="C99" s="453" t="s">
        <v>31</v>
      </c>
      <c r="D99" s="91">
        <v>73045.483945</v>
      </c>
      <c r="E99" s="448">
        <v>535110.13172100007</v>
      </c>
    </row>
    <row r="100" spans="2:11" ht="15">
      <c r="B100" s="683"/>
      <c r="C100" s="453" t="s">
        <v>392</v>
      </c>
      <c r="D100" s="87">
        <v>9.7966028514309758E-2</v>
      </c>
      <c r="E100" s="450">
        <v>9.4086670062748942E-2</v>
      </c>
    </row>
    <row r="101" spans="2:11" ht="27.6" customHeight="1">
      <c r="B101" s="683" t="s">
        <v>4</v>
      </c>
      <c r="C101" s="453" t="s">
        <v>31</v>
      </c>
      <c r="D101" s="91">
        <v>79207.828192999994</v>
      </c>
      <c r="E101" s="448">
        <v>257040.16733999999</v>
      </c>
      <c r="G101" s="24"/>
    </row>
    <row r="102" spans="2:11" ht="15">
      <c r="B102" s="683"/>
      <c r="C102" s="453" t="s">
        <v>392</v>
      </c>
      <c r="D102" s="87">
        <v>0.16417043700579079</v>
      </c>
      <c r="E102" s="450">
        <v>4.0505223329582105E-2</v>
      </c>
    </row>
    <row r="103" spans="2:11" ht="15" customHeight="1">
      <c r="B103" s="683" t="s">
        <v>46</v>
      </c>
      <c r="C103" s="453" t="s">
        <v>31</v>
      </c>
      <c r="D103" s="113">
        <v>540818.47147700004</v>
      </c>
      <c r="E103" s="451">
        <v>2829738.9340650002</v>
      </c>
    </row>
    <row r="104" spans="2:11" ht="15">
      <c r="B104" s="683"/>
      <c r="C104" s="453" t="s">
        <v>392</v>
      </c>
      <c r="D104" s="114">
        <v>0.15641291485430944</v>
      </c>
      <c r="E104" s="452">
        <v>1.4821320840077075E-2</v>
      </c>
    </row>
    <row r="105" spans="2:11">
      <c r="B105" s="122"/>
    </row>
    <row r="106" spans="2:11">
      <c r="K106" s="355"/>
    </row>
  </sheetData>
  <mergeCells count="20">
    <mergeCell ref="B103:B104"/>
    <mergeCell ref="B95:B96"/>
    <mergeCell ref="B97:B98"/>
    <mergeCell ref="B99:B100"/>
    <mergeCell ref="B101:B102"/>
    <mergeCell ref="B2:N4"/>
    <mergeCell ref="B5:N5"/>
    <mergeCell ref="B10:N15"/>
    <mergeCell ref="B7:N8"/>
    <mergeCell ref="M52:N52"/>
    <mergeCell ref="B26:B27"/>
    <mergeCell ref="B28:B29"/>
    <mergeCell ref="B30:B31"/>
    <mergeCell ref="C51:H51"/>
    <mergeCell ref="I51:N51"/>
    <mergeCell ref="C52:D52"/>
    <mergeCell ref="E52:F52"/>
    <mergeCell ref="G52:H52"/>
    <mergeCell ref="I52:J52"/>
    <mergeCell ref="K52:L52"/>
  </mergeCells>
  <pageMargins left="0.7" right="0.7" top="0.75" bottom="0.75" header="0.3" footer="0.3"/>
  <pageSetup paperSize="9" scale="2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3">
    <tabColor rgb="FF007188"/>
    <pageSetUpPr fitToPage="1"/>
  </sheetPr>
  <dimension ref="A2:P93"/>
  <sheetViews>
    <sheetView showGridLines="0" zoomScale="90" zoomScaleNormal="90" workbookViewId="0">
      <selection activeCell="B2" sqref="B2:O4"/>
    </sheetView>
  </sheetViews>
  <sheetFormatPr baseColWidth="10" defaultColWidth="11.5703125" defaultRowHeight="14.25"/>
  <cols>
    <col min="1" max="1" width="11.5703125" style="2"/>
    <col min="2" max="2" width="35.28515625" style="2" customWidth="1"/>
    <col min="3" max="3" width="23.5703125" style="2" customWidth="1"/>
    <col min="4" max="6" width="11.5703125" style="2"/>
    <col min="7" max="7" width="13.85546875" style="2" customWidth="1"/>
    <col min="8" max="8" width="11.5703125" style="2"/>
    <col min="9" max="9" width="14.42578125" style="2" customWidth="1"/>
    <col min="10" max="11" width="11.5703125" style="2"/>
    <col min="12" max="12" width="21.140625" style="2" customWidth="1"/>
    <col min="13" max="13" width="11.5703125" style="2"/>
    <col min="14" max="14" width="17.140625" style="2" customWidth="1"/>
    <col min="15" max="16384" width="11.5703125" style="2"/>
  </cols>
  <sheetData>
    <row r="2" spans="2:16" ht="14.45" customHeight="1">
      <c r="B2" s="666" t="s">
        <v>180</v>
      </c>
      <c r="C2" s="667"/>
      <c r="D2" s="667"/>
      <c r="E2" s="667"/>
      <c r="F2" s="667"/>
      <c r="G2" s="667"/>
      <c r="H2" s="667"/>
      <c r="I2" s="667"/>
      <c r="J2" s="667"/>
      <c r="K2" s="667"/>
      <c r="L2" s="667"/>
      <c r="M2" s="667"/>
      <c r="N2" s="667"/>
      <c r="O2" s="667"/>
    </row>
    <row r="3" spans="2:16" ht="14.45" customHeight="1">
      <c r="B3" s="666"/>
      <c r="C3" s="667"/>
      <c r="D3" s="667"/>
      <c r="E3" s="667"/>
      <c r="F3" s="667"/>
      <c r="G3" s="667"/>
      <c r="H3" s="667"/>
      <c r="I3" s="667"/>
      <c r="J3" s="667"/>
      <c r="K3" s="667"/>
      <c r="L3" s="667"/>
      <c r="M3" s="667"/>
      <c r="N3" s="667"/>
      <c r="O3" s="667"/>
    </row>
    <row r="4" spans="2:16" ht="15" customHeight="1">
      <c r="B4" s="666"/>
      <c r="C4" s="667"/>
      <c r="D4" s="667"/>
      <c r="E4" s="667"/>
      <c r="F4" s="667"/>
      <c r="G4" s="667"/>
      <c r="H4" s="667"/>
      <c r="I4" s="667"/>
      <c r="J4" s="667"/>
      <c r="K4" s="667"/>
      <c r="L4" s="667"/>
      <c r="M4" s="667"/>
      <c r="N4" s="667"/>
      <c r="O4" s="667"/>
    </row>
    <row r="5" spans="2:16">
      <c r="B5" s="670" t="s">
        <v>425</v>
      </c>
      <c r="C5" s="670"/>
      <c r="D5" s="670"/>
      <c r="E5" s="670"/>
      <c r="F5" s="670"/>
      <c r="G5" s="670"/>
      <c r="H5" s="670"/>
      <c r="I5" s="670"/>
      <c r="J5" s="670"/>
      <c r="K5" s="670"/>
      <c r="L5" s="670"/>
      <c r="M5" s="670"/>
      <c r="N5" s="670"/>
    </row>
    <row r="6" spans="2:16">
      <c r="B6" s="335"/>
      <c r="C6" s="335"/>
      <c r="D6" s="335"/>
      <c r="E6" s="335"/>
      <c r="F6" s="335"/>
      <c r="G6" s="335"/>
      <c r="H6" s="335"/>
      <c r="I6" s="335"/>
      <c r="J6" s="335"/>
      <c r="K6" s="335"/>
      <c r="L6" s="335"/>
      <c r="M6" s="335"/>
    </row>
    <row r="7" spans="2:16" ht="14.45" customHeight="1">
      <c r="B7" s="705" t="s">
        <v>416</v>
      </c>
      <c r="C7" s="706"/>
      <c r="D7" s="706"/>
      <c r="E7" s="706"/>
      <c r="F7" s="706"/>
      <c r="G7" s="706"/>
      <c r="H7" s="706"/>
      <c r="I7" s="706"/>
      <c r="J7" s="706"/>
      <c r="K7" s="706"/>
      <c r="L7" s="706"/>
      <c r="M7" s="706"/>
      <c r="N7" s="706"/>
      <c r="O7" s="707"/>
    </row>
    <row r="8" spans="2:16">
      <c r="B8" s="708"/>
      <c r="C8" s="709"/>
      <c r="D8" s="709"/>
      <c r="E8" s="709"/>
      <c r="F8" s="709"/>
      <c r="G8" s="709"/>
      <c r="H8" s="709"/>
      <c r="I8" s="709"/>
      <c r="J8" s="709"/>
      <c r="K8" s="709"/>
      <c r="L8" s="709"/>
      <c r="M8" s="709"/>
      <c r="N8" s="709"/>
      <c r="O8" s="710"/>
    </row>
    <row r="9" spans="2:16">
      <c r="B9" s="708"/>
      <c r="C9" s="709"/>
      <c r="D9" s="709"/>
      <c r="E9" s="709"/>
      <c r="F9" s="709"/>
      <c r="G9" s="709"/>
      <c r="H9" s="709"/>
      <c r="I9" s="709"/>
      <c r="J9" s="709"/>
      <c r="K9" s="709"/>
      <c r="L9" s="709"/>
      <c r="M9" s="709"/>
      <c r="N9" s="709"/>
      <c r="O9" s="710"/>
    </row>
    <row r="10" spans="2:16">
      <c r="B10" s="708"/>
      <c r="C10" s="709"/>
      <c r="D10" s="709"/>
      <c r="E10" s="709"/>
      <c r="F10" s="709"/>
      <c r="G10" s="709"/>
      <c r="H10" s="709"/>
      <c r="I10" s="709"/>
      <c r="J10" s="709"/>
      <c r="K10" s="709"/>
      <c r="L10" s="709"/>
      <c r="M10" s="709"/>
      <c r="N10" s="709"/>
      <c r="O10" s="710"/>
    </row>
    <row r="11" spans="2:16">
      <c r="B11" s="711"/>
      <c r="C11" s="712"/>
      <c r="D11" s="712"/>
      <c r="E11" s="712"/>
      <c r="F11" s="712"/>
      <c r="G11" s="712"/>
      <c r="H11" s="712"/>
      <c r="I11" s="712"/>
      <c r="J11" s="712"/>
      <c r="K11" s="712"/>
      <c r="L11" s="712"/>
      <c r="M11" s="712"/>
      <c r="N11" s="712"/>
      <c r="O11" s="713"/>
    </row>
    <row r="12" spans="2:16">
      <c r="B12" s="335"/>
      <c r="C12" s="335"/>
      <c r="D12" s="335"/>
      <c r="E12" s="335"/>
      <c r="F12" s="335"/>
      <c r="G12" s="335"/>
      <c r="H12" s="335"/>
      <c r="I12" s="335"/>
      <c r="J12" s="335"/>
      <c r="K12" s="335"/>
      <c r="L12" s="335"/>
      <c r="M12" s="335"/>
    </row>
    <row r="14" spans="2:16" ht="18">
      <c r="B14" s="58" t="s">
        <v>188</v>
      </c>
      <c r="C14" s="58"/>
      <c r="D14" s="58"/>
      <c r="E14" s="58"/>
      <c r="F14" s="335"/>
      <c r="G14" s="132" t="s">
        <v>183</v>
      </c>
      <c r="H14" s="132"/>
      <c r="I14" s="132"/>
      <c r="J14" s="132"/>
      <c r="K14" s="335"/>
      <c r="L14" s="698" t="s">
        <v>88</v>
      </c>
      <c r="M14" s="698"/>
      <c r="N14" s="698"/>
      <c r="O14" s="445"/>
      <c r="P14" s="445"/>
    </row>
    <row r="15" spans="2:16" s="529" customFormat="1" ht="18" customHeight="1">
      <c r="B15" s="530">
        <f>C24</f>
        <v>93062.543823</v>
      </c>
      <c r="C15" s="531" t="s">
        <v>382</v>
      </c>
      <c r="D15" s="531"/>
      <c r="E15" s="531"/>
      <c r="F15" s="404"/>
      <c r="G15" s="532">
        <v>362432.462054</v>
      </c>
      <c r="H15" s="482" t="s">
        <v>382</v>
      </c>
      <c r="I15" s="533"/>
      <c r="J15" s="533"/>
      <c r="L15" s="534">
        <v>69260443</v>
      </c>
      <c r="M15" s="535" t="s">
        <v>382</v>
      </c>
      <c r="N15" s="577"/>
      <c r="O15" s="577"/>
      <c r="P15" s="578"/>
    </row>
    <row r="16" spans="2:16" s="529" customFormat="1" ht="15">
      <c r="B16" s="537" t="s">
        <v>383</v>
      </c>
      <c r="C16" s="489">
        <f>D24</f>
        <v>0.20122550853845855</v>
      </c>
      <c r="D16" s="538"/>
      <c r="E16" s="338"/>
      <c r="F16" s="404"/>
      <c r="G16" s="539" t="s">
        <v>383</v>
      </c>
      <c r="H16" s="540">
        <v>-1.4288109816528224E-2</v>
      </c>
      <c r="I16" s="541"/>
      <c r="J16" s="454"/>
      <c r="L16" s="542" t="s">
        <v>384</v>
      </c>
      <c r="M16" s="543">
        <v>-0.10199999999999999</v>
      </c>
      <c r="N16" s="579"/>
      <c r="O16" s="580"/>
      <c r="P16" s="578"/>
    </row>
    <row r="17" spans="1:16" s="404" customFormat="1" ht="15.75" customHeight="1">
      <c r="B17" s="68" t="s">
        <v>385</v>
      </c>
      <c r="C17" s="489">
        <f>I41</f>
        <v>0.17207722873969503</v>
      </c>
      <c r="D17" s="538"/>
      <c r="E17" s="538"/>
      <c r="G17" s="545" t="s">
        <v>385</v>
      </c>
      <c r="H17" s="540">
        <v>0.1176842632296769</v>
      </c>
      <c r="I17" s="541"/>
      <c r="J17" s="541"/>
      <c r="L17" s="546" t="s">
        <v>385</v>
      </c>
      <c r="M17" s="547">
        <v>0.32700000000000001</v>
      </c>
      <c r="N17" s="579"/>
      <c r="O17" s="580"/>
      <c r="P17" s="480"/>
    </row>
    <row r="19" spans="1:16">
      <c r="C19" s="20"/>
    </row>
    <row r="21" spans="1:16" ht="27.6" customHeight="1">
      <c r="B21" s="11"/>
      <c r="C21" s="661" t="s">
        <v>188</v>
      </c>
      <c r="D21" s="661"/>
      <c r="E21" s="662" t="s">
        <v>183</v>
      </c>
      <c r="F21" s="662"/>
      <c r="G21" s="690" t="s">
        <v>88</v>
      </c>
      <c r="H21" s="690"/>
      <c r="K21" s="27"/>
    </row>
    <row r="22" spans="1:16" ht="28.5">
      <c r="B22" s="11"/>
      <c r="C22" s="456" t="s">
        <v>386</v>
      </c>
      <c r="D22" s="456" t="s">
        <v>393</v>
      </c>
      <c r="E22" s="333" t="s">
        <v>386</v>
      </c>
      <c r="F22" s="333" t="s">
        <v>393</v>
      </c>
      <c r="G22" s="305" t="s">
        <v>386</v>
      </c>
      <c r="H22" s="305" t="s">
        <v>393</v>
      </c>
    </row>
    <row r="23" spans="1:16" ht="15">
      <c r="B23" s="336" t="s">
        <v>105</v>
      </c>
      <c r="C23" s="91">
        <f>'Hôtels - Nuitées'!J26</f>
        <v>540818.47147700004</v>
      </c>
      <c r="D23" s="247">
        <f>'Hôtels - Nuitées'!K26</f>
        <v>0.15641291485430944</v>
      </c>
      <c r="E23" s="451">
        <v>2829738.9340650002</v>
      </c>
      <c r="F23" s="308">
        <v>1.4821320840077075E-2</v>
      </c>
      <c r="G23" s="307">
        <v>211765253</v>
      </c>
      <c r="H23" s="309">
        <v>-3.4000000000000002E-2</v>
      </c>
      <c r="O23" s="9"/>
    </row>
    <row r="24" spans="1:16" ht="25.9" customHeight="1">
      <c r="B24" s="336" t="s">
        <v>42</v>
      </c>
      <c r="C24" s="92">
        <f>'Hôtels - Nuitées'!J30</f>
        <v>93062.543823</v>
      </c>
      <c r="D24" s="247">
        <f>'Hôtels - Nuitées'!K30</f>
        <v>0.20122550853845855</v>
      </c>
      <c r="E24" s="455">
        <v>362432.462054</v>
      </c>
      <c r="F24" s="302">
        <v>-1.4288109816528224E-2</v>
      </c>
      <c r="G24" s="306">
        <v>69260443</v>
      </c>
      <c r="H24" s="309">
        <v>-0.10199999999999999</v>
      </c>
      <c r="O24" s="9"/>
    </row>
    <row r="25" spans="1:16">
      <c r="O25" s="9"/>
    </row>
    <row r="26" spans="1:16" ht="15" customHeight="1">
      <c r="B26" s="668" t="s">
        <v>104</v>
      </c>
      <c r="C26" s="668"/>
      <c r="D26" s="668"/>
      <c r="E26" s="668"/>
      <c r="F26" s="668"/>
      <c r="G26" s="668"/>
      <c r="H26" s="668"/>
      <c r="I26" s="668"/>
      <c r="J26" s="668"/>
      <c r="K26" s="668"/>
      <c r="L26" s="668"/>
      <c r="M26" s="668"/>
      <c r="N26" s="379"/>
      <c r="O26" s="378"/>
    </row>
    <row r="28" spans="1:16" customFormat="1" ht="30.6" customHeight="1">
      <c r="A28" s="385"/>
      <c r="B28" s="404"/>
      <c r="C28" s="336">
        <v>2016</v>
      </c>
      <c r="D28" s="336">
        <v>2017</v>
      </c>
      <c r="E28" s="336">
        <v>2018</v>
      </c>
      <c r="F28" s="336">
        <v>2019</v>
      </c>
      <c r="G28" s="336">
        <v>2020</v>
      </c>
      <c r="H28" s="336">
        <v>2021</v>
      </c>
      <c r="I28" s="336">
        <v>2022</v>
      </c>
      <c r="J28" s="385"/>
      <c r="K28" s="385"/>
    </row>
    <row r="29" spans="1:16" customFormat="1" ht="15">
      <c r="A29" s="385"/>
      <c r="B29" s="336" t="s">
        <v>35</v>
      </c>
      <c r="C29" s="247">
        <v>9.7500000000000003E-2</v>
      </c>
      <c r="D29" s="247">
        <v>0.13400000000000001</v>
      </c>
      <c r="E29" s="247">
        <v>0.16750000000000001</v>
      </c>
      <c r="F29" s="247">
        <v>9.0200000000000002E-2</v>
      </c>
      <c r="G29" s="247" t="s">
        <v>45</v>
      </c>
      <c r="H29" s="247" t="s">
        <v>45</v>
      </c>
      <c r="I29" s="247">
        <v>0.11631264548688901</v>
      </c>
      <c r="J29" s="385"/>
      <c r="K29" s="385"/>
    </row>
    <row r="30" spans="1:16" customFormat="1" ht="15">
      <c r="A30" s="385"/>
      <c r="B30" s="336" t="s">
        <v>36</v>
      </c>
      <c r="C30" s="87">
        <v>9.0800000000000006E-2</v>
      </c>
      <c r="D30" s="87">
        <v>0.13789999999999999</v>
      </c>
      <c r="E30" s="87">
        <v>0.13039999999999999</v>
      </c>
      <c r="F30" s="87">
        <v>0.13900000000000001</v>
      </c>
      <c r="G30" s="87" t="s">
        <v>45</v>
      </c>
      <c r="H30" s="87" t="s">
        <v>45</v>
      </c>
      <c r="I30" s="87">
        <v>0.12255481481657099</v>
      </c>
      <c r="J30" s="385"/>
      <c r="K30" s="385"/>
    </row>
    <row r="31" spans="1:16" customFormat="1" ht="15">
      <c r="A31" s="385"/>
      <c r="B31" s="336" t="s">
        <v>37</v>
      </c>
      <c r="C31" s="87">
        <v>9.1899999999999996E-2</v>
      </c>
      <c r="D31" s="87">
        <v>0.12909999999999999</v>
      </c>
      <c r="E31" s="87">
        <v>0.12130000000000001</v>
      </c>
      <c r="F31" s="87">
        <v>0.13320000000000001</v>
      </c>
      <c r="G31" s="87" t="s">
        <v>45</v>
      </c>
      <c r="H31" s="87" t="s">
        <v>45</v>
      </c>
      <c r="I31" s="87">
        <v>0.124539109492338</v>
      </c>
      <c r="J31" s="385"/>
      <c r="K31" s="385"/>
    </row>
    <row r="32" spans="1:16" customFormat="1" ht="15">
      <c r="A32" s="385"/>
      <c r="B32" s="336" t="s">
        <v>24</v>
      </c>
      <c r="C32" s="87">
        <v>0.1085</v>
      </c>
      <c r="D32" s="87">
        <v>0.12820000000000001</v>
      </c>
      <c r="E32" s="87">
        <v>0.1583</v>
      </c>
      <c r="F32" s="87">
        <v>0.17980000000000002</v>
      </c>
      <c r="G32" s="87" t="s">
        <v>45</v>
      </c>
      <c r="H32" s="87" t="s">
        <v>45</v>
      </c>
      <c r="I32" s="87">
        <v>0.15130854868673699</v>
      </c>
      <c r="J32" s="385"/>
      <c r="K32" s="385"/>
    </row>
    <row r="33" spans="1:11" customFormat="1" ht="15">
      <c r="A33" s="385"/>
      <c r="B33" s="336" t="s">
        <v>25</v>
      </c>
      <c r="C33" s="87">
        <v>0.13250000000000001</v>
      </c>
      <c r="D33" s="87">
        <v>0.15179999999999999</v>
      </c>
      <c r="E33" s="87">
        <v>0.20399999999999999</v>
      </c>
      <c r="F33" s="87">
        <v>0.1739</v>
      </c>
      <c r="G33" s="87" t="s">
        <v>45</v>
      </c>
      <c r="H33" s="87">
        <v>8.0076523575372302E-2</v>
      </c>
      <c r="I33" s="87">
        <v>0.13540600609258602</v>
      </c>
      <c r="J33" s="385"/>
      <c r="K33" s="385"/>
    </row>
    <row r="34" spans="1:11" customFormat="1" ht="15">
      <c r="A34" s="385"/>
      <c r="B34" s="336" t="s">
        <v>26</v>
      </c>
      <c r="C34" s="87">
        <v>0.15579999999999999</v>
      </c>
      <c r="D34" s="87">
        <v>0.16250000000000001</v>
      </c>
      <c r="E34" s="87">
        <v>0.20129999999999998</v>
      </c>
      <c r="F34" s="87">
        <v>0.1656</v>
      </c>
      <c r="G34" s="87" t="s">
        <v>45</v>
      </c>
      <c r="H34" s="87">
        <v>9.1868589643543996E-2</v>
      </c>
      <c r="I34" s="87">
        <v>0.18851753965433399</v>
      </c>
      <c r="J34" s="385"/>
      <c r="K34" s="385"/>
    </row>
    <row r="35" spans="1:11" customFormat="1" ht="15">
      <c r="A35" s="385"/>
      <c r="B35" s="336" t="s">
        <v>27</v>
      </c>
      <c r="C35" s="87">
        <v>0.27750000000000002</v>
      </c>
      <c r="D35" s="87">
        <v>0.22370000000000001</v>
      </c>
      <c r="E35" s="87">
        <v>0.25190000000000001</v>
      </c>
      <c r="F35" s="87">
        <v>0.21890000000000001</v>
      </c>
      <c r="G35" s="87">
        <v>0.14860467181915302</v>
      </c>
      <c r="H35" s="87">
        <v>0.131042053002001</v>
      </c>
      <c r="I35" s="87">
        <v>0.23237873225614</v>
      </c>
      <c r="J35" s="385"/>
      <c r="K35" s="385"/>
    </row>
    <row r="36" spans="1:11" customFormat="1" ht="15">
      <c r="A36" s="385"/>
      <c r="B36" s="336" t="s">
        <v>28</v>
      </c>
      <c r="C36" s="87">
        <v>0.20739999999999997</v>
      </c>
      <c r="D36" s="87">
        <v>0.25170000000000003</v>
      </c>
      <c r="E36" s="87">
        <v>0.30680000000000002</v>
      </c>
      <c r="F36" s="87">
        <v>0.21260000000000001</v>
      </c>
      <c r="G36" s="87">
        <v>0.12100719412769501</v>
      </c>
      <c r="H36" s="87">
        <v>0.15895468330054402</v>
      </c>
      <c r="I36" s="87">
        <v>0.21643399553272499</v>
      </c>
      <c r="J36" s="385"/>
      <c r="K36" s="423"/>
    </row>
    <row r="37" spans="1:11" customFormat="1" ht="15">
      <c r="A37" s="385"/>
      <c r="B37" s="336" t="s">
        <v>29</v>
      </c>
      <c r="C37" s="87">
        <v>0.1857</v>
      </c>
      <c r="D37" s="87">
        <v>0.24030000000000001</v>
      </c>
      <c r="E37" s="87">
        <v>0.2656</v>
      </c>
      <c r="F37" s="87">
        <v>0.19940000000000002</v>
      </c>
      <c r="G37" s="87">
        <v>9.0798060603650296E-2</v>
      </c>
      <c r="H37" s="87">
        <v>0.14878260374760999</v>
      </c>
      <c r="I37" s="87">
        <v>0.20533820155958701</v>
      </c>
      <c r="J37" s="385"/>
      <c r="K37" s="385"/>
    </row>
    <row r="38" spans="1:11" customFormat="1" ht="15">
      <c r="A38" s="385"/>
      <c r="B38" s="336" t="s">
        <v>38</v>
      </c>
      <c r="C38" s="87">
        <v>0.13800000000000001</v>
      </c>
      <c r="D38" s="87">
        <v>0.15060000000000001</v>
      </c>
      <c r="E38" s="87">
        <v>0.18510000000000001</v>
      </c>
      <c r="F38" s="87">
        <v>0.1434</v>
      </c>
      <c r="G38" s="87">
        <v>7.2379567913296999E-2</v>
      </c>
      <c r="H38" s="87">
        <v>0.11765455193994001</v>
      </c>
      <c r="I38" s="87">
        <v>0.14528013420031902</v>
      </c>
      <c r="J38" s="385"/>
      <c r="K38" s="385"/>
    </row>
    <row r="39" spans="1:11" customFormat="1" ht="15">
      <c r="A39" s="385"/>
      <c r="B39" s="336" t="s">
        <v>39</v>
      </c>
      <c r="C39" s="87">
        <v>0.1421</v>
      </c>
      <c r="D39" s="87">
        <v>0.19550000000000001</v>
      </c>
      <c r="E39" s="87">
        <v>0.1532</v>
      </c>
      <c r="F39" s="87">
        <v>0.11380000000000001</v>
      </c>
      <c r="G39" s="87" t="s">
        <v>45</v>
      </c>
      <c r="H39" s="87">
        <v>0.132281743170336</v>
      </c>
      <c r="I39" s="87">
        <v>0.17775687647236901</v>
      </c>
      <c r="J39" s="385"/>
      <c r="K39" s="385"/>
    </row>
    <row r="40" spans="1:11" customFormat="1" ht="15">
      <c r="A40" s="385"/>
      <c r="B40" s="336" t="s">
        <v>40</v>
      </c>
      <c r="C40" s="87">
        <v>8.6099999999999996E-2</v>
      </c>
      <c r="D40" s="87">
        <v>0.14230000000000001</v>
      </c>
      <c r="E40" s="87">
        <v>0.1225</v>
      </c>
      <c r="F40" s="87">
        <v>0.1293</v>
      </c>
      <c r="G40" s="87" t="s">
        <v>45</v>
      </c>
      <c r="H40" s="87">
        <v>0.134215297425023</v>
      </c>
      <c r="I40" s="87">
        <v>0.126598478531528</v>
      </c>
      <c r="J40" s="385"/>
      <c r="K40" s="385"/>
    </row>
    <row r="41" spans="1:11" customFormat="1" ht="15">
      <c r="A41" s="385"/>
      <c r="B41" s="336" t="s">
        <v>41</v>
      </c>
      <c r="C41" s="114">
        <v>0.1522</v>
      </c>
      <c r="D41" s="114">
        <v>0.17879999999999999</v>
      </c>
      <c r="E41" s="114">
        <v>0.2026</v>
      </c>
      <c r="F41" s="114">
        <v>0.16570000000000001</v>
      </c>
      <c r="G41" s="114" t="s">
        <v>45</v>
      </c>
      <c r="H41" s="114" t="s">
        <v>45</v>
      </c>
      <c r="I41" s="114">
        <v>0.17207722873969503</v>
      </c>
      <c r="J41" s="385"/>
      <c r="K41" s="385"/>
    </row>
    <row r="42" spans="1:11" customFormat="1" ht="15">
      <c r="A42" s="385"/>
      <c r="B42" s="385"/>
      <c r="C42" s="385"/>
      <c r="D42" s="385"/>
      <c r="E42" s="385"/>
      <c r="F42" s="385"/>
      <c r="G42" s="385"/>
      <c r="H42" s="385"/>
      <c r="I42" s="385"/>
      <c r="J42" s="385"/>
      <c r="K42" s="385"/>
    </row>
    <row r="43" spans="1:11" customFormat="1" ht="35.450000000000003" customHeight="1">
      <c r="A43" s="385"/>
      <c r="B43" s="404"/>
      <c r="C43" s="243">
        <v>2016</v>
      </c>
      <c r="D43" s="243">
        <v>2017</v>
      </c>
      <c r="E43" s="243">
        <v>2018</v>
      </c>
      <c r="F43" s="243">
        <v>2019</v>
      </c>
      <c r="G43" s="243">
        <v>2020</v>
      </c>
      <c r="H43" s="243">
        <v>2021</v>
      </c>
      <c r="I43" s="243">
        <v>2022</v>
      </c>
      <c r="J43" s="385"/>
      <c r="K43" s="385"/>
    </row>
    <row r="44" spans="1:11" customFormat="1" ht="15">
      <c r="A44" s="385"/>
      <c r="B44" s="243" t="s">
        <v>35</v>
      </c>
      <c r="C44" s="245">
        <v>6.2464691329164476E-2</v>
      </c>
      <c r="D44" s="245">
        <v>8.1194250769290696E-2</v>
      </c>
      <c r="E44" s="245">
        <v>0.1027804427547992</v>
      </c>
      <c r="F44" s="245">
        <v>7.9428288911861211E-2</v>
      </c>
      <c r="G44" s="245" t="s">
        <v>45</v>
      </c>
      <c r="H44" s="245" t="s">
        <v>45</v>
      </c>
      <c r="I44" s="245">
        <v>5.59238837902803E-2</v>
      </c>
      <c r="J44" s="385"/>
      <c r="K44" s="385"/>
    </row>
    <row r="45" spans="1:11" customFormat="1" ht="15">
      <c r="A45" s="385"/>
      <c r="B45" s="243" t="s">
        <v>36</v>
      </c>
      <c r="C45" s="152">
        <v>5.3557217889543214E-2</v>
      </c>
      <c r="D45" s="152">
        <v>6.2567421790722763E-2</v>
      </c>
      <c r="E45" s="152">
        <v>7.2374529638860388E-2</v>
      </c>
      <c r="F45" s="152">
        <v>6.4115923379793133E-2</v>
      </c>
      <c r="G45" s="245" t="s">
        <v>45</v>
      </c>
      <c r="H45" s="245" t="s">
        <v>45</v>
      </c>
      <c r="I45" s="245">
        <v>4.0588344018502927E-2</v>
      </c>
      <c r="J45" s="385"/>
      <c r="K45" s="385"/>
    </row>
    <row r="46" spans="1:11" customFormat="1" ht="15">
      <c r="A46" s="385"/>
      <c r="B46" s="243" t="s">
        <v>37</v>
      </c>
      <c r="C46" s="152">
        <v>7.1520193277624877E-2</v>
      </c>
      <c r="D46" s="152">
        <v>6.8485203973108685E-2</v>
      </c>
      <c r="E46" s="152">
        <v>8.326262132013651E-2</v>
      </c>
      <c r="F46" s="152">
        <v>7.9678207930799425E-2</v>
      </c>
      <c r="G46" s="245" t="s">
        <v>45</v>
      </c>
      <c r="H46" s="245" t="s">
        <v>45</v>
      </c>
      <c r="I46" s="245">
        <v>5.6831950353352138E-2</v>
      </c>
      <c r="J46" s="385"/>
      <c r="K46" s="385"/>
    </row>
    <row r="47" spans="1:11" customFormat="1" ht="15">
      <c r="A47" s="385"/>
      <c r="B47" s="243" t="s">
        <v>24</v>
      </c>
      <c r="C47" s="152">
        <v>6.9049159919178343E-2</v>
      </c>
      <c r="D47" s="152">
        <v>9.0763699531065348E-2</v>
      </c>
      <c r="E47" s="152">
        <v>0.10244951512819754</v>
      </c>
      <c r="F47" s="152">
        <v>0.10895007929122816</v>
      </c>
      <c r="G47" s="245" t="s">
        <v>45</v>
      </c>
      <c r="H47" s="245" t="s">
        <v>45</v>
      </c>
      <c r="I47" s="245">
        <v>7.575379902382845E-2</v>
      </c>
      <c r="J47" s="385"/>
      <c r="K47" s="385"/>
    </row>
    <row r="48" spans="1:11" customFormat="1" ht="15">
      <c r="A48" s="385"/>
      <c r="B48" s="243" t="s">
        <v>25</v>
      </c>
      <c r="C48" s="152">
        <v>0.10402565447138075</v>
      </c>
      <c r="D48" s="152">
        <v>0.11295047842586327</v>
      </c>
      <c r="E48" s="152">
        <v>0.10957610575931187</v>
      </c>
      <c r="F48" s="152">
        <v>0.11902358669584387</v>
      </c>
      <c r="G48" s="245" t="s">
        <v>45</v>
      </c>
      <c r="H48" s="152">
        <v>3.7351986951213445E-2</v>
      </c>
      <c r="I48" s="152">
        <v>8.7532881393953751E-2</v>
      </c>
      <c r="J48" s="385"/>
      <c r="K48" s="385"/>
    </row>
    <row r="49" spans="1:16" customFormat="1" ht="15">
      <c r="A49" s="385"/>
      <c r="B49" s="243" t="s">
        <v>26</v>
      </c>
      <c r="C49" s="152">
        <v>0.17692691557410517</v>
      </c>
      <c r="D49" s="152">
        <v>0.17312049357569317</v>
      </c>
      <c r="E49" s="152">
        <v>0.16644884453543449</v>
      </c>
      <c r="F49" s="152">
        <v>0.15162137561578923</v>
      </c>
      <c r="G49" s="245" t="s">
        <v>45</v>
      </c>
      <c r="H49" s="152">
        <v>5.4419447751071118E-2</v>
      </c>
      <c r="I49" s="152">
        <v>0.14162149402619612</v>
      </c>
      <c r="J49" s="385"/>
      <c r="K49" s="385"/>
    </row>
    <row r="50" spans="1:16" customFormat="1" ht="15">
      <c r="A50" s="385"/>
      <c r="B50" s="243" t="s">
        <v>27</v>
      </c>
      <c r="C50" s="152">
        <v>0.21039438094643831</v>
      </c>
      <c r="D50" s="152">
        <v>0.21197779193592428</v>
      </c>
      <c r="E50" s="152">
        <v>0.22148166991718252</v>
      </c>
      <c r="F50" s="152">
        <v>0.21427413321803737</v>
      </c>
      <c r="G50" s="152">
        <v>0.11468304647191087</v>
      </c>
      <c r="H50" s="152">
        <v>0.11086194030824296</v>
      </c>
      <c r="I50" s="152">
        <v>0.19479850464309639</v>
      </c>
      <c r="J50" s="385"/>
      <c r="K50" s="385"/>
    </row>
    <row r="51" spans="1:16" customFormat="1" ht="15">
      <c r="A51" s="385"/>
      <c r="B51" s="243" t="s">
        <v>28</v>
      </c>
      <c r="C51" s="152">
        <v>0.19007660277804267</v>
      </c>
      <c r="D51" s="152">
        <v>0.18944196648003822</v>
      </c>
      <c r="E51" s="152">
        <v>0.19644818828161389</v>
      </c>
      <c r="F51" s="152">
        <v>0.16278838350445249</v>
      </c>
      <c r="G51" s="152">
        <v>8.2429244262736942E-2</v>
      </c>
      <c r="H51" s="152">
        <v>0.10275185962308286</v>
      </c>
      <c r="I51" s="152">
        <v>0.16556155904386671</v>
      </c>
      <c r="J51" s="385"/>
      <c r="K51" s="385"/>
    </row>
    <row r="52" spans="1:16" customFormat="1" ht="15">
      <c r="A52" s="385"/>
      <c r="B52" s="243" t="s">
        <v>29</v>
      </c>
      <c r="C52" s="152">
        <v>0.15718469806446264</v>
      </c>
      <c r="D52" s="152">
        <v>0.16582035152508975</v>
      </c>
      <c r="E52" s="152">
        <v>0.16527543255456023</v>
      </c>
      <c r="F52" s="152">
        <v>0.15335331400776298</v>
      </c>
      <c r="G52" s="152">
        <v>7.4047856518407035E-2</v>
      </c>
      <c r="H52" s="152">
        <v>0.11828324021113894</v>
      </c>
      <c r="I52" s="152">
        <v>0.14753658642251918</v>
      </c>
      <c r="J52" s="385"/>
      <c r="K52" s="385"/>
    </row>
    <row r="53" spans="1:16" customFormat="1" ht="15">
      <c r="A53" s="385"/>
      <c r="B53" s="243" t="s">
        <v>38</v>
      </c>
      <c r="C53" s="152">
        <v>9.5107941989568137E-2</v>
      </c>
      <c r="D53" s="152">
        <v>0.10563442092085387</v>
      </c>
      <c r="E53" s="152">
        <v>0.10944545672059337</v>
      </c>
      <c r="F53" s="152">
        <v>0.10062585749995301</v>
      </c>
      <c r="G53" s="152">
        <v>3.6808164380501322E-2</v>
      </c>
      <c r="H53" s="152">
        <v>7.5913813859752988E-2</v>
      </c>
      <c r="I53" s="152">
        <v>8.0513818395905268E-2</v>
      </c>
      <c r="J53" s="385"/>
      <c r="K53" s="385"/>
    </row>
    <row r="54" spans="1:16" customFormat="1" ht="15">
      <c r="A54" s="385"/>
      <c r="B54" s="243" t="s">
        <v>39</v>
      </c>
      <c r="C54" s="152">
        <v>8.0033091565216777E-2</v>
      </c>
      <c r="D54" s="152">
        <v>9.0733486424422527E-2</v>
      </c>
      <c r="E54" s="152">
        <v>8.135913910678387E-2</v>
      </c>
      <c r="F54" s="152">
        <v>7.4350205637218739E-2</v>
      </c>
      <c r="G54" s="245" t="s">
        <v>45</v>
      </c>
      <c r="H54" s="152">
        <v>6.4619202034486789E-2</v>
      </c>
      <c r="I54" s="152">
        <v>5.1264602120074401E-2</v>
      </c>
      <c r="J54" s="385"/>
      <c r="K54" s="385"/>
    </row>
    <row r="55" spans="1:16" customFormat="1" ht="15">
      <c r="A55" s="385"/>
      <c r="B55" s="243" t="s">
        <v>40</v>
      </c>
      <c r="C55" s="152">
        <v>7.3513725690977819E-2</v>
      </c>
      <c r="D55" s="152">
        <v>9.1469268196624459E-2</v>
      </c>
      <c r="E55" s="152">
        <v>8.2810730404503125E-2</v>
      </c>
      <c r="F55" s="152">
        <v>7.6278978130951594E-2</v>
      </c>
      <c r="G55" s="245" t="s">
        <v>45</v>
      </c>
      <c r="H55" s="152">
        <v>7.4992206406481035E-2</v>
      </c>
      <c r="I55" s="152">
        <v>6.7120772121513572E-2</v>
      </c>
      <c r="J55" s="385"/>
      <c r="K55" s="385"/>
    </row>
    <row r="56" spans="1:16" customFormat="1" ht="15">
      <c r="A56" s="385"/>
      <c r="B56" s="243" t="s">
        <v>41</v>
      </c>
      <c r="C56" s="164">
        <v>0.13381746140590434</v>
      </c>
      <c r="D56" s="164">
        <v>0.13940910889684291</v>
      </c>
      <c r="E56" s="164">
        <v>0.14375660403447135</v>
      </c>
      <c r="F56" s="164">
        <v>0.13186219678519415</v>
      </c>
      <c r="G56" s="164" t="s">
        <v>45</v>
      </c>
      <c r="H56" s="164" t="s">
        <v>45</v>
      </c>
      <c r="I56" s="164">
        <v>0.1176842632296769</v>
      </c>
      <c r="J56" s="385"/>
      <c r="K56" s="385"/>
    </row>
    <row r="57" spans="1:16" ht="15.75" customHeight="1">
      <c r="G57" s="13"/>
    </row>
    <row r="58" spans="1:16">
      <c r="G58" s="13"/>
      <c r="I58" s="126"/>
      <c r="J58" s="126"/>
      <c r="K58" s="126"/>
      <c r="L58" s="126"/>
    </row>
    <row r="59" spans="1:16" s="385" customFormat="1" ht="14.45" customHeight="1">
      <c r="B59" s="668" t="s">
        <v>55</v>
      </c>
      <c r="C59" s="668"/>
      <c r="D59" s="668"/>
      <c r="E59" s="668"/>
      <c r="F59" s="668"/>
      <c r="G59" s="668"/>
      <c r="H59" s="668"/>
      <c r="I59" s="668"/>
      <c r="J59" s="668"/>
      <c r="K59" s="668"/>
      <c r="L59" s="668"/>
      <c r="M59" s="668"/>
      <c r="N59" s="458"/>
      <c r="O59" s="459"/>
      <c r="P59" s="413"/>
    </row>
    <row r="60" spans="1:16" s="385" customFormat="1">
      <c r="B60" s="122"/>
    </row>
    <row r="61" spans="1:16" s="385" customFormat="1" ht="28.5">
      <c r="D61" s="460" t="s">
        <v>188</v>
      </c>
      <c r="E61" s="239" t="s">
        <v>183</v>
      </c>
      <c r="F61" s="2"/>
    </row>
    <row r="62" spans="1:16" s="385" customFormat="1" ht="30">
      <c r="B62" s="683" t="s">
        <v>44</v>
      </c>
      <c r="C62" s="453" t="s">
        <v>32</v>
      </c>
      <c r="D62" s="87">
        <v>0.14175895826969598</v>
      </c>
      <c r="E62" s="461">
        <v>9.1452756032663979E-2</v>
      </c>
      <c r="F62" s="2"/>
    </row>
    <row r="63" spans="1:16" s="385" customFormat="1" ht="39" customHeight="1">
      <c r="B63" s="683"/>
      <c r="C63" s="453" t="s">
        <v>381</v>
      </c>
      <c r="D63" s="462" t="s">
        <v>213</v>
      </c>
      <c r="E63" s="463" t="s">
        <v>47</v>
      </c>
      <c r="F63" s="2"/>
    </row>
    <row r="64" spans="1:16" s="385" customFormat="1" ht="30">
      <c r="B64" s="683" t="s">
        <v>65</v>
      </c>
      <c r="C64" s="453" t="s">
        <v>32</v>
      </c>
      <c r="D64" s="87">
        <v>0.16031816927783599</v>
      </c>
      <c r="E64" s="461">
        <v>0.13451900239204467</v>
      </c>
      <c r="F64" s="2"/>
    </row>
    <row r="65" spans="1:16" s="404" customFormat="1" ht="15">
      <c r="A65" s="385"/>
      <c r="B65" s="683"/>
      <c r="C65" s="453" t="s">
        <v>381</v>
      </c>
      <c r="D65" s="317" t="s">
        <v>195</v>
      </c>
      <c r="E65" s="463" t="s">
        <v>315</v>
      </c>
      <c r="F65" s="2"/>
      <c r="H65" s="385"/>
      <c r="I65" s="385"/>
      <c r="J65" s="385"/>
      <c r="K65" s="385"/>
      <c r="L65" s="385"/>
      <c r="N65" s="385"/>
      <c r="O65" s="385"/>
      <c r="P65" s="385"/>
    </row>
    <row r="66" spans="1:16" s="385" customFormat="1" ht="30">
      <c r="B66" s="683" t="s">
        <v>63</v>
      </c>
      <c r="C66" s="453" t="s">
        <v>32</v>
      </c>
      <c r="D66" s="87">
        <v>0.27946136478978501</v>
      </c>
      <c r="E66" s="461">
        <v>0.18336795806206049</v>
      </c>
      <c r="F66" s="2"/>
    </row>
    <row r="67" spans="1:16" s="385" customFormat="1" ht="15">
      <c r="B67" s="683"/>
      <c r="C67" s="453" t="s">
        <v>381</v>
      </c>
      <c r="D67" s="87" t="s">
        <v>192</v>
      </c>
      <c r="E67" s="464" t="s">
        <v>315</v>
      </c>
      <c r="F67" s="2"/>
    </row>
    <row r="68" spans="1:16" s="385" customFormat="1" ht="30">
      <c r="B68" s="683" t="s">
        <v>4</v>
      </c>
      <c r="C68" s="453" t="s">
        <v>32</v>
      </c>
      <c r="D68" s="87">
        <v>0.17861890516081999</v>
      </c>
      <c r="E68" s="465">
        <v>0.1117127901298697</v>
      </c>
      <c r="F68" s="2"/>
    </row>
    <row r="69" spans="1:16" s="385" customFormat="1" ht="15">
      <c r="B69" s="683"/>
      <c r="C69" s="453" t="s">
        <v>381</v>
      </c>
      <c r="D69" s="318" t="s">
        <v>399</v>
      </c>
      <c r="E69" s="464" t="s">
        <v>394</v>
      </c>
      <c r="F69" s="2"/>
    </row>
    <row r="70" spans="1:16" s="385" customFormat="1" ht="30">
      <c r="B70" s="683" t="s">
        <v>46</v>
      </c>
      <c r="C70" s="453" t="s">
        <v>32</v>
      </c>
      <c r="D70" s="114">
        <v>0.17207722873969503</v>
      </c>
      <c r="E70" s="466">
        <v>0.12807982308578392</v>
      </c>
      <c r="F70" s="2"/>
    </row>
    <row r="71" spans="1:16" s="385" customFormat="1" ht="15">
      <c r="B71" s="683"/>
      <c r="C71" s="453" t="s">
        <v>381</v>
      </c>
      <c r="D71" s="114" t="s">
        <v>213</v>
      </c>
      <c r="E71" s="467" t="s">
        <v>47</v>
      </c>
      <c r="F71" s="2"/>
    </row>
    <row r="72" spans="1:16" s="385" customFormat="1">
      <c r="G72" s="415"/>
    </row>
    <row r="73" spans="1:16" ht="18">
      <c r="B73" s="668" t="s">
        <v>61</v>
      </c>
      <c r="C73" s="668"/>
      <c r="D73" s="668"/>
      <c r="E73" s="668"/>
      <c r="F73" s="668"/>
      <c r="G73" s="668"/>
      <c r="H73" s="668"/>
      <c r="I73" s="668"/>
      <c r="J73" s="668"/>
      <c r="K73" s="668"/>
      <c r="L73" s="668"/>
      <c r="M73" s="668"/>
      <c r="N73" s="378"/>
      <c r="O73" s="378"/>
    </row>
    <row r="74" spans="1:16">
      <c r="G74" s="13"/>
    </row>
    <row r="75" spans="1:16" ht="13.9" customHeight="1">
      <c r="B75" s="661" t="s">
        <v>188</v>
      </c>
      <c r="C75" s="661"/>
      <c r="D75" s="661"/>
      <c r="E75" s="661"/>
      <c r="F75" s="661"/>
      <c r="G75" s="662" t="s">
        <v>183</v>
      </c>
      <c r="H75" s="662"/>
      <c r="I75" s="662"/>
      <c r="J75" s="662"/>
      <c r="K75" s="662"/>
    </row>
    <row r="76" spans="1:16" ht="13.9" customHeight="1">
      <c r="B76" s="661" t="s">
        <v>61</v>
      </c>
      <c r="C76" s="661">
        <v>2019</v>
      </c>
      <c r="D76" s="661"/>
      <c r="E76" s="661">
        <v>2022</v>
      </c>
      <c r="F76" s="661"/>
      <c r="G76" s="714" t="s">
        <v>120</v>
      </c>
      <c r="H76" s="662">
        <v>2019</v>
      </c>
      <c r="I76" s="662"/>
      <c r="J76" s="662">
        <v>2022</v>
      </c>
      <c r="K76" s="662"/>
    </row>
    <row r="77" spans="1:16" ht="28.5">
      <c r="B77" s="661"/>
      <c r="C77" s="332" t="s">
        <v>53</v>
      </c>
      <c r="D77" s="332" t="s">
        <v>54</v>
      </c>
      <c r="E77" s="332" t="s">
        <v>53</v>
      </c>
      <c r="F77" s="332" t="s">
        <v>54</v>
      </c>
      <c r="G77" s="715"/>
      <c r="H77" s="333" t="s">
        <v>31</v>
      </c>
      <c r="I77" s="333" t="s">
        <v>96</v>
      </c>
      <c r="J77" s="333" t="s">
        <v>31</v>
      </c>
      <c r="K77" s="333" t="s">
        <v>96</v>
      </c>
    </row>
    <row r="78" spans="1:16" ht="19.5" customHeight="1">
      <c r="B78" s="468" t="s">
        <v>211</v>
      </c>
      <c r="C78" s="289">
        <v>17795</v>
      </c>
      <c r="D78" s="121">
        <v>0.22969292527719334</v>
      </c>
      <c r="E78" s="289">
        <v>18068.436852999999</v>
      </c>
      <c r="F78" s="108">
        <v>0.1941536961139296</v>
      </c>
      <c r="G78" s="333" t="s">
        <v>211</v>
      </c>
      <c r="H78" s="274">
        <v>92939</v>
      </c>
      <c r="I78" s="272">
        <v>0.25276730688685456</v>
      </c>
      <c r="J78" s="271">
        <v>84118.986245000007</v>
      </c>
      <c r="K78" s="272">
        <v>0.23209561794844646</v>
      </c>
    </row>
    <row r="79" spans="1:16" ht="18" customHeight="1">
      <c r="B79" s="469" t="s">
        <v>212</v>
      </c>
      <c r="C79" s="105">
        <v>11406</v>
      </c>
      <c r="D79" s="120">
        <v>0.1472254850076801</v>
      </c>
      <c r="E79" s="105">
        <v>13272.331302000001</v>
      </c>
      <c r="F79" s="103">
        <v>0.14261732762477747</v>
      </c>
      <c r="G79" s="333" t="s">
        <v>59</v>
      </c>
      <c r="H79" s="275">
        <v>48229</v>
      </c>
      <c r="I79" s="150">
        <v>0.13116898658094134</v>
      </c>
      <c r="J79" s="149">
        <v>51949.440321000002</v>
      </c>
      <c r="K79" s="150">
        <v>0.1433355059494088</v>
      </c>
    </row>
    <row r="80" spans="1:16" ht="15" customHeight="1">
      <c r="B80" s="469" t="s">
        <v>58</v>
      </c>
      <c r="C80" s="105">
        <v>5894</v>
      </c>
      <c r="D80" s="107">
        <v>7.6078117537722825E-2</v>
      </c>
      <c r="E80" s="105">
        <v>8661.5660549999993</v>
      </c>
      <c r="F80" s="120">
        <v>9.3072526273017389E-2</v>
      </c>
      <c r="G80" s="333" t="s">
        <v>58</v>
      </c>
      <c r="H80" s="275">
        <v>38990</v>
      </c>
      <c r="I80" s="150">
        <v>0.10604156807710927</v>
      </c>
      <c r="J80" s="149">
        <v>41052.022811000003</v>
      </c>
      <c r="K80" s="150">
        <v>0.11326806262978598</v>
      </c>
    </row>
    <row r="81" spans="2:11" ht="13.5" customHeight="1">
      <c r="B81" s="469" t="s">
        <v>59</v>
      </c>
      <c r="C81" s="105">
        <v>6205</v>
      </c>
      <c r="D81" s="121">
        <v>8.0092419294463882E-2</v>
      </c>
      <c r="E81" s="105">
        <v>8592.0462819999993</v>
      </c>
      <c r="F81" s="107">
        <v>9.2325504215118093E-2</v>
      </c>
      <c r="G81" s="333" t="s">
        <v>62</v>
      </c>
      <c r="H81" s="275">
        <v>35191</v>
      </c>
      <c r="I81" s="150">
        <v>9.57093824622096E-2</v>
      </c>
      <c r="J81" s="149">
        <v>29797.387420000003</v>
      </c>
      <c r="K81" s="150">
        <v>8.2215007041947563E-2</v>
      </c>
    </row>
    <row r="82" spans="2:11">
      <c r="B82" s="470" t="s">
        <v>62</v>
      </c>
      <c r="C82" s="105">
        <v>8565</v>
      </c>
      <c r="D82" s="107">
        <v>0.11055464484401017</v>
      </c>
      <c r="E82" s="105">
        <v>7886.5128880000002</v>
      </c>
      <c r="F82" s="106">
        <v>8.4744222154508553E-2</v>
      </c>
      <c r="G82" s="333" t="s">
        <v>212</v>
      </c>
      <c r="H82" s="275">
        <v>25239</v>
      </c>
      <c r="I82" s="150">
        <v>6.8642809353633261E-2</v>
      </c>
      <c r="J82" s="149">
        <v>25176.795601999998</v>
      </c>
      <c r="K82" s="150">
        <v>6.9466171598748308E-2</v>
      </c>
    </row>
    <row r="83" spans="2:11">
      <c r="B83" s="122"/>
    </row>
    <row r="84" spans="2:11">
      <c r="G84" s="13"/>
    </row>
    <row r="85" spans="2:11" ht="27" customHeight="1"/>
    <row r="88" spans="2:11" ht="14.45" customHeight="1"/>
    <row r="93" spans="2:11">
      <c r="E93" s="15"/>
      <c r="G93" s="15"/>
    </row>
  </sheetData>
  <mergeCells count="23">
    <mergeCell ref="B26:M26"/>
    <mergeCell ref="B59:M59"/>
    <mergeCell ref="B62:B63"/>
    <mergeCell ref="B64:B65"/>
    <mergeCell ref="H76:I76"/>
    <mergeCell ref="J76:K76"/>
    <mergeCell ref="E76:F76"/>
    <mergeCell ref="C76:D76"/>
    <mergeCell ref="B76:B77"/>
    <mergeCell ref="G76:G77"/>
    <mergeCell ref="B66:B67"/>
    <mergeCell ref="B68:B69"/>
    <mergeCell ref="B70:B71"/>
    <mergeCell ref="B73:M73"/>
    <mergeCell ref="B75:F75"/>
    <mergeCell ref="G75:K75"/>
    <mergeCell ref="B2:O4"/>
    <mergeCell ref="B7:O11"/>
    <mergeCell ref="L14:N14"/>
    <mergeCell ref="C21:D21"/>
    <mergeCell ref="E21:F21"/>
    <mergeCell ref="G21:H21"/>
    <mergeCell ref="B5:N5"/>
  </mergeCells>
  <pageMargins left="0.7" right="0.7" top="0.75" bottom="0.75" header="0.3" footer="0.3"/>
  <pageSetup paperSize="9" scale="3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4">
    <tabColor rgb="FF007188"/>
    <pageSetUpPr fitToPage="1"/>
  </sheetPr>
  <dimension ref="A1:N153"/>
  <sheetViews>
    <sheetView showGridLines="0" zoomScale="90" zoomScaleNormal="90" workbookViewId="0">
      <selection activeCell="H146" sqref="H146"/>
    </sheetView>
  </sheetViews>
  <sheetFormatPr baseColWidth="10" defaultColWidth="11.5703125" defaultRowHeight="14.25"/>
  <cols>
    <col min="1" max="1" width="11.5703125" style="2"/>
    <col min="2" max="2" width="25.42578125" style="2" customWidth="1"/>
    <col min="3" max="3" width="25.7109375" style="2" customWidth="1"/>
    <col min="4" max="4" width="16.5703125" style="2" bestFit="1" customWidth="1"/>
    <col min="5" max="5" width="26" style="2" customWidth="1"/>
    <col min="6" max="9" width="11.5703125" style="2"/>
    <col min="10" max="10" width="27.7109375" style="2" customWidth="1"/>
    <col min="11" max="11" width="10.7109375" style="2" bestFit="1" customWidth="1"/>
    <col min="12" max="12" width="14" style="2" customWidth="1"/>
    <col min="13" max="16384" width="11.5703125" style="2"/>
  </cols>
  <sheetData>
    <row r="1" spans="2:14" ht="15" thickBot="1"/>
    <row r="2" spans="2:14" ht="14.45" customHeight="1">
      <c r="B2" s="694" t="s">
        <v>181</v>
      </c>
      <c r="C2" s="695"/>
      <c r="D2" s="695"/>
      <c r="E2" s="695"/>
      <c r="F2" s="695"/>
      <c r="G2" s="695"/>
      <c r="H2" s="695"/>
      <c r="I2" s="695"/>
      <c r="J2" s="695"/>
      <c r="K2" s="695"/>
      <c r="L2" s="695"/>
      <c r="M2" s="716"/>
    </row>
    <row r="3" spans="2:14" ht="14.45" customHeight="1">
      <c r="B3" s="666"/>
      <c r="C3" s="667"/>
      <c r="D3" s="667"/>
      <c r="E3" s="667"/>
      <c r="F3" s="667"/>
      <c r="G3" s="667"/>
      <c r="H3" s="667"/>
      <c r="I3" s="667"/>
      <c r="J3" s="667"/>
      <c r="K3" s="667"/>
      <c r="L3" s="667"/>
      <c r="M3" s="717"/>
    </row>
    <row r="4" spans="2:14" ht="15" customHeight="1" thickBot="1">
      <c r="B4" s="696"/>
      <c r="C4" s="697"/>
      <c r="D4" s="697"/>
      <c r="E4" s="697"/>
      <c r="F4" s="697"/>
      <c r="G4" s="697"/>
      <c r="H4" s="697"/>
      <c r="I4" s="697"/>
      <c r="J4" s="697"/>
      <c r="K4" s="697"/>
      <c r="L4" s="697"/>
      <c r="M4" s="718"/>
    </row>
    <row r="5" spans="2:14">
      <c r="B5" s="670" t="s">
        <v>425</v>
      </c>
      <c r="C5" s="670"/>
      <c r="D5" s="670"/>
      <c r="E5" s="670"/>
      <c r="F5" s="670"/>
      <c r="G5" s="670"/>
      <c r="H5" s="670"/>
      <c r="I5" s="670"/>
      <c r="J5" s="670"/>
      <c r="K5" s="670"/>
      <c r="L5" s="670"/>
      <c r="M5" s="670"/>
      <c r="N5" s="670"/>
    </row>
    <row r="6" spans="2:14">
      <c r="B6" s="335"/>
      <c r="C6" s="335"/>
      <c r="D6" s="335"/>
      <c r="E6" s="335"/>
      <c r="F6" s="335"/>
      <c r="G6" s="335"/>
      <c r="H6" s="335"/>
      <c r="I6" s="335"/>
      <c r="J6" s="335"/>
      <c r="K6" s="335"/>
      <c r="L6" s="335"/>
    </row>
    <row r="7" spans="2:14" ht="13.9" customHeight="1">
      <c r="B7" s="719" t="s">
        <v>417</v>
      </c>
      <c r="C7" s="720"/>
      <c r="D7" s="720"/>
      <c r="E7" s="720"/>
      <c r="F7" s="720"/>
      <c r="G7" s="720"/>
      <c r="H7" s="720"/>
      <c r="I7" s="720"/>
      <c r="J7" s="720"/>
      <c r="K7" s="720"/>
      <c r="L7" s="720"/>
      <c r="M7" s="721"/>
    </row>
    <row r="8" spans="2:14" ht="13.9" customHeight="1">
      <c r="B8" s="722"/>
      <c r="C8" s="675"/>
      <c r="D8" s="675"/>
      <c r="E8" s="675"/>
      <c r="F8" s="675"/>
      <c r="G8" s="675"/>
      <c r="H8" s="675"/>
      <c r="I8" s="675"/>
      <c r="J8" s="675"/>
      <c r="K8" s="675"/>
      <c r="L8" s="675"/>
      <c r="M8" s="723"/>
    </row>
    <row r="9" spans="2:14" ht="30.6" customHeight="1">
      <c r="B9" s="724"/>
      <c r="C9" s="725"/>
      <c r="D9" s="725"/>
      <c r="E9" s="725"/>
      <c r="F9" s="725"/>
      <c r="G9" s="725"/>
      <c r="H9" s="725"/>
      <c r="I9" s="725"/>
      <c r="J9" s="725"/>
      <c r="K9" s="725"/>
      <c r="L9" s="725"/>
      <c r="M9" s="726"/>
    </row>
    <row r="10" spans="2:14">
      <c r="B10" s="335"/>
      <c r="C10" s="335"/>
      <c r="D10" s="335"/>
      <c r="E10" s="335"/>
      <c r="F10" s="335"/>
      <c r="G10" s="335"/>
      <c r="H10" s="335"/>
      <c r="I10" s="335"/>
      <c r="J10" s="335"/>
      <c r="K10" s="335"/>
      <c r="L10" s="335"/>
    </row>
    <row r="11" spans="2:14">
      <c r="B11" s="335"/>
      <c r="C11" s="335"/>
      <c r="D11" s="335"/>
      <c r="E11" s="335"/>
      <c r="F11" s="335"/>
      <c r="G11" s="335"/>
      <c r="H11" s="335"/>
      <c r="I11" s="335"/>
      <c r="J11" s="335"/>
      <c r="K11" s="335"/>
      <c r="L11" s="335"/>
    </row>
    <row r="12" spans="2:14" ht="18">
      <c r="B12" s="58" t="s">
        <v>188</v>
      </c>
      <c r="C12" s="58"/>
      <c r="D12" s="335"/>
      <c r="E12" s="132" t="s">
        <v>183</v>
      </c>
      <c r="F12" s="132"/>
      <c r="G12" s="132"/>
      <c r="H12" s="132"/>
      <c r="J12" s="698" t="s">
        <v>88</v>
      </c>
      <c r="K12" s="698"/>
      <c r="L12" s="698"/>
      <c r="M12" s="385"/>
    </row>
    <row r="13" spans="2:14" customFormat="1" ht="14.45" customHeight="1">
      <c r="B13" s="550" t="s">
        <v>389</v>
      </c>
      <c r="C13" s="551">
        <f>I31</f>
        <v>0.53483133373818492</v>
      </c>
      <c r="D13" s="477"/>
      <c r="E13" s="552" t="s">
        <v>389</v>
      </c>
      <c r="F13" s="553">
        <v>0.5856467154546301</v>
      </c>
      <c r="G13" s="165"/>
      <c r="H13" s="166"/>
      <c r="I13" s="385"/>
      <c r="J13" s="444" t="s">
        <v>389</v>
      </c>
      <c r="K13" s="575">
        <v>0.60399999999999998</v>
      </c>
      <c r="L13" s="444"/>
      <c r="M13" s="385"/>
      <c r="N13" s="28"/>
    </row>
    <row r="14" spans="2:14" customFormat="1" ht="15">
      <c r="B14" s="525" t="s">
        <v>390</v>
      </c>
      <c r="C14" s="554">
        <f>I79</f>
        <v>1.5873115098656501</v>
      </c>
      <c r="D14" s="382"/>
      <c r="E14" s="552" t="s">
        <v>390</v>
      </c>
      <c r="F14" s="555">
        <v>1.7377035870066886</v>
      </c>
      <c r="G14" s="166"/>
      <c r="H14" s="166"/>
      <c r="I14" s="385"/>
      <c r="J14" s="444" t="s">
        <v>390</v>
      </c>
      <c r="K14" s="444">
        <v>1.8</v>
      </c>
      <c r="L14" s="444"/>
      <c r="M14" s="385"/>
      <c r="N14" s="20"/>
    </row>
    <row r="15" spans="2:14" ht="27.6" customHeight="1">
      <c r="B15" s="471"/>
    </row>
    <row r="16" spans="2:14" ht="18">
      <c r="B16" s="668" t="s">
        <v>33</v>
      </c>
      <c r="C16" s="668"/>
      <c r="D16" s="668"/>
      <c r="E16" s="668"/>
      <c r="F16" s="668"/>
      <c r="G16" s="668"/>
      <c r="H16" s="668"/>
      <c r="I16" s="668"/>
      <c r="J16" s="668"/>
      <c r="K16" s="668"/>
      <c r="L16" s="668"/>
      <c r="M16" s="668"/>
    </row>
    <row r="18" spans="2:9" s="385" customFormat="1">
      <c r="B18" s="416"/>
      <c r="C18" s="167">
        <v>2016</v>
      </c>
      <c r="D18" s="167">
        <v>2017</v>
      </c>
      <c r="E18" s="167">
        <v>2018</v>
      </c>
      <c r="F18" s="167">
        <v>2019</v>
      </c>
      <c r="G18" s="167">
        <v>2020</v>
      </c>
      <c r="H18" s="167">
        <v>2021</v>
      </c>
      <c r="I18" s="167">
        <v>2022</v>
      </c>
    </row>
    <row r="19" spans="2:9" s="385" customFormat="1">
      <c r="B19" s="220" t="s">
        <v>35</v>
      </c>
      <c r="C19" s="107">
        <v>0.48609999999999998</v>
      </c>
      <c r="D19" s="107">
        <v>0.50139999999999996</v>
      </c>
      <c r="E19" s="107">
        <v>0.52639999999999998</v>
      </c>
      <c r="F19" s="107">
        <v>0.5131</v>
      </c>
      <c r="G19" s="107" t="s">
        <v>45</v>
      </c>
      <c r="H19" s="107" t="s">
        <v>45</v>
      </c>
      <c r="I19" s="107">
        <v>0.35028918444074003</v>
      </c>
    </row>
    <row r="20" spans="2:9" s="385" customFormat="1">
      <c r="B20" s="220" t="s">
        <v>36</v>
      </c>
      <c r="C20" s="107">
        <v>0.49200000000000005</v>
      </c>
      <c r="D20" s="107">
        <v>0.51070000000000004</v>
      </c>
      <c r="E20" s="107">
        <v>0.495</v>
      </c>
      <c r="F20" s="107">
        <v>0.50580000000000003</v>
      </c>
      <c r="G20" s="107" t="s">
        <v>45</v>
      </c>
      <c r="H20" s="107" t="s">
        <v>45</v>
      </c>
      <c r="I20" s="107">
        <v>0.41483671948393697</v>
      </c>
    </row>
    <row r="21" spans="2:9" s="385" customFormat="1">
      <c r="B21" s="220" t="s">
        <v>37</v>
      </c>
      <c r="C21" s="107">
        <v>0.53220000000000001</v>
      </c>
      <c r="D21" s="107">
        <v>0.53069999999999995</v>
      </c>
      <c r="E21" s="107">
        <v>0.51529999999999998</v>
      </c>
      <c r="F21" s="107">
        <v>0.50970000000000004</v>
      </c>
      <c r="G21" s="107" t="s">
        <v>45</v>
      </c>
      <c r="H21" s="107" t="s">
        <v>45</v>
      </c>
      <c r="I21" s="107">
        <v>0.54896657405315208</v>
      </c>
    </row>
    <row r="22" spans="2:9" s="385" customFormat="1">
      <c r="B22" s="220" t="s">
        <v>24</v>
      </c>
      <c r="C22" s="107">
        <v>0.50240000000000007</v>
      </c>
      <c r="D22" s="107">
        <v>0.52739999999999998</v>
      </c>
      <c r="E22" s="107">
        <v>0.50770000000000004</v>
      </c>
      <c r="F22" s="107">
        <v>0.53339999999999999</v>
      </c>
      <c r="G22" s="107" t="s">
        <v>45</v>
      </c>
      <c r="H22" s="107" t="s">
        <v>45</v>
      </c>
      <c r="I22" s="107">
        <v>0.49385370549200303</v>
      </c>
    </row>
    <row r="23" spans="2:9" s="385" customFormat="1">
      <c r="B23" s="220" t="s">
        <v>25</v>
      </c>
      <c r="C23" s="107">
        <v>0.53520000000000001</v>
      </c>
      <c r="D23" s="107">
        <v>0.53959999999999997</v>
      </c>
      <c r="E23" s="107">
        <v>0.52149999999999996</v>
      </c>
      <c r="F23" s="107">
        <v>0.54789999999999994</v>
      </c>
      <c r="G23" s="107" t="s">
        <v>45</v>
      </c>
      <c r="H23" s="107">
        <v>0.34383489502979897</v>
      </c>
      <c r="I23" s="107">
        <v>0.544747402535115</v>
      </c>
    </row>
    <row r="24" spans="2:9" s="385" customFormat="1">
      <c r="B24" s="220" t="s">
        <v>26</v>
      </c>
      <c r="C24" s="107">
        <v>0.60589999999999999</v>
      </c>
      <c r="D24" s="107">
        <v>0.64080000000000004</v>
      </c>
      <c r="E24" s="107">
        <v>0.60709999999999997</v>
      </c>
      <c r="F24" s="107">
        <v>0.60970000000000002</v>
      </c>
      <c r="G24" s="107" t="s">
        <v>45</v>
      </c>
      <c r="H24" s="107">
        <v>0.49383673969705599</v>
      </c>
      <c r="I24" s="107">
        <v>0.62246528017957503</v>
      </c>
    </row>
    <row r="25" spans="2:9" s="385" customFormat="1">
      <c r="B25" s="220" t="s">
        <v>27</v>
      </c>
      <c r="C25" s="107">
        <v>0.60840000000000005</v>
      </c>
      <c r="D25" s="107">
        <v>0.6845</v>
      </c>
      <c r="E25" s="107">
        <v>0.65069999999999995</v>
      </c>
      <c r="F25" s="107">
        <v>0.56169999999999998</v>
      </c>
      <c r="G25" s="107">
        <v>0.48976366165713003</v>
      </c>
      <c r="H25" s="107">
        <v>0.54577967272102301</v>
      </c>
      <c r="I25" s="107">
        <v>0.621980841556529</v>
      </c>
    </row>
    <row r="26" spans="2:9" s="385" customFormat="1">
      <c r="B26" s="220" t="s">
        <v>28</v>
      </c>
      <c r="C26" s="107">
        <v>0.5948</v>
      </c>
      <c r="D26" s="107">
        <v>0.65090000000000003</v>
      </c>
      <c r="E26" s="107">
        <v>0.62529999999999997</v>
      </c>
      <c r="F26" s="107">
        <v>0.64939999999999998</v>
      </c>
      <c r="G26" s="107">
        <v>0.57844872213420695</v>
      </c>
      <c r="H26" s="107">
        <v>0.66406751194991698</v>
      </c>
      <c r="I26" s="107">
        <v>0.63074799028624595</v>
      </c>
    </row>
    <row r="27" spans="2:9" s="385" customFormat="1">
      <c r="B27" s="220" t="s">
        <v>29</v>
      </c>
      <c r="C27" s="107">
        <v>0.62029999999999996</v>
      </c>
      <c r="D27" s="107">
        <v>0.64639999999999997</v>
      </c>
      <c r="E27" s="107">
        <v>0.63570000000000004</v>
      </c>
      <c r="F27" s="107">
        <v>0.625</v>
      </c>
      <c r="G27" s="107">
        <v>0.53546536747402296</v>
      </c>
      <c r="H27" s="107">
        <v>0.60948476425031606</v>
      </c>
      <c r="I27" s="107">
        <v>0.64271643952379198</v>
      </c>
    </row>
    <row r="28" spans="2:9" s="385" customFormat="1">
      <c r="B28" s="220" t="s">
        <v>38</v>
      </c>
      <c r="C28" s="107">
        <v>0.5696</v>
      </c>
      <c r="D28" s="107">
        <v>0.57540000000000002</v>
      </c>
      <c r="E28" s="107">
        <v>0.53170000000000006</v>
      </c>
      <c r="F28" s="107">
        <v>0.54590000000000005</v>
      </c>
      <c r="G28" s="107">
        <v>0.46153382821677702</v>
      </c>
      <c r="H28" s="107">
        <v>0.57996338071559594</v>
      </c>
      <c r="I28" s="107">
        <v>0.56068333082746502</v>
      </c>
    </row>
    <row r="29" spans="2:9" s="385" customFormat="1">
      <c r="B29" s="220" t="s">
        <v>39</v>
      </c>
      <c r="C29" s="107">
        <v>0.55469999999999997</v>
      </c>
      <c r="D29" s="107">
        <v>0.52880000000000005</v>
      </c>
      <c r="E29" s="107">
        <v>0.51570000000000005</v>
      </c>
      <c r="F29" s="107">
        <v>0.5181</v>
      </c>
      <c r="G29" s="107" t="s">
        <v>45</v>
      </c>
      <c r="H29" s="107">
        <v>0.51928268092795693</v>
      </c>
      <c r="I29" s="107">
        <v>0.54431660090394307</v>
      </c>
    </row>
    <row r="30" spans="2:9" s="385" customFormat="1">
      <c r="B30" s="220" t="s">
        <v>40</v>
      </c>
      <c r="C30" s="107">
        <v>0.4385</v>
      </c>
      <c r="D30" s="107">
        <v>0.4289</v>
      </c>
      <c r="E30" s="107">
        <v>0.41799999999999998</v>
      </c>
      <c r="F30" s="107">
        <v>0.4244</v>
      </c>
      <c r="G30" s="107" t="s">
        <v>45</v>
      </c>
      <c r="H30" s="107">
        <v>0.449771268807304</v>
      </c>
      <c r="I30" s="107">
        <v>0.403479551449134</v>
      </c>
    </row>
    <row r="31" spans="2:9" s="385" customFormat="1">
      <c r="B31" s="220" t="s">
        <v>41</v>
      </c>
      <c r="C31" s="107">
        <v>0.5464</v>
      </c>
      <c r="D31" s="107">
        <v>0.56600000000000006</v>
      </c>
      <c r="E31" s="107">
        <v>0.54789999999999994</v>
      </c>
      <c r="F31" s="107">
        <v>0.5474</v>
      </c>
      <c r="G31" s="107" t="s">
        <v>45</v>
      </c>
      <c r="H31" s="107" t="s">
        <v>45</v>
      </c>
      <c r="I31" s="107">
        <v>0.53483133373818492</v>
      </c>
    </row>
    <row r="32" spans="2:9" s="385" customFormat="1">
      <c r="B32" s="219"/>
      <c r="C32" s="219"/>
      <c r="D32" s="219"/>
      <c r="E32" s="219"/>
      <c r="F32" s="219"/>
      <c r="G32" s="219"/>
      <c r="H32" s="219"/>
      <c r="I32" s="219"/>
    </row>
    <row r="33" spans="2:9" s="385" customFormat="1">
      <c r="B33" s="219"/>
      <c r="C33" s="219"/>
      <c r="D33" s="219"/>
      <c r="E33" s="219"/>
      <c r="F33" s="219"/>
      <c r="G33" s="219"/>
      <c r="H33" s="219"/>
      <c r="I33" s="219"/>
    </row>
    <row r="34" spans="2:9" s="385" customFormat="1">
      <c r="B34" s="219"/>
    </row>
    <row r="35" spans="2:9" s="385" customFormat="1">
      <c r="B35" s="416"/>
      <c r="C35" s="241">
        <v>2016</v>
      </c>
      <c r="D35" s="241">
        <v>2017</v>
      </c>
      <c r="E35" s="241">
        <v>2018</v>
      </c>
      <c r="F35" s="241">
        <v>2019</v>
      </c>
      <c r="G35" s="241">
        <v>2020</v>
      </c>
      <c r="H35" s="241">
        <v>2021</v>
      </c>
      <c r="I35" s="241">
        <v>2022</v>
      </c>
    </row>
    <row r="36" spans="2:9" s="385" customFormat="1">
      <c r="B36" s="242" t="s">
        <v>35</v>
      </c>
      <c r="C36" s="150">
        <v>0.37117128451287612</v>
      </c>
      <c r="D36" s="150">
        <v>0.36837302630007407</v>
      </c>
      <c r="E36" s="150">
        <v>0.40377294560819565</v>
      </c>
      <c r="F36" s="150">
        <v>0.40477956162795836</v>
      </c>
      <c r="G36" s="150" t="s">
        <v>45</v>
      </c>
      <c r="H36" s="150" t="s">
        <v>45</v>
      </c>
      <c r="I36" s="150">
        <v>0.35669810203237051</v>
      </c>
    </row>
    <row r="37" spans="2:9" s="385" customFormat="1">
      <c r="B37" s="242" t="s">
        <v>36</v>
      </c>
      <c r="C37" s="150">
        <v>0.41271680536408645</v>
      </c>
      <c r="D37" s="150">
        <v>0.42413119108184949</v>
      </c>
      <c r="E37" s="150">
        <v>0.40838622757331666</v>
      </c>
      <c r="F37" s="150">
        <v>0.45671813285457807</v>
      </c>
      <c r="G37" s="150" t="s">
        <v>45</v>
      </c>
      <c r="H37" s="150" t="s">
        <v>45</v>
      </c>
      <c r="I37" s="150">
        <v>0.44890797833698698</v>
      </c>
    </row>
    <row r="38" spans="2:9" s="385" customFormat="1">
      <c r="B38" s="242" t="s">
        <v>37</v>
      </c>
      <c r="C38" s="150">
        <v>0.45263886513085921</v>
      </c>
      <c r="D38" s="150">
        <v>0.44229718061045842</v>
      </c>
      <c r="E38" s="150">
        <v>0.44676602610181948</v>
      </c>
      <c r="F38" s="150">
        <v>0.4650443357588771</v>
      </c>
      <c r="G38" s="150" t="s">
        <v>45</v>
      </c>
      <c r="H38" s="150" t="s">
        <v>45</v>
      </c>
      <c r="I38" s="150">
        <v>0.50040998856759433</v>
      </c>
    </row>
    <row r="39" spans="2:9" s="385" customFormat="1">
      <c r="B39" s="242" t="s">
        <v>24</v>
      </c>
      <c r="C39" s="150">
        <v>0.4712205851292397</v>
      </c>
      <c r="D39" s="150">
        <v>0.54448840447143276</v>
      </c>
      <c r="E39" s="150">
        <v>0.47058931185944364</v>
      </c>
      <c r="F39" s="150">
        <v>0.52048501390236956</v>
      </c>
      <c r="G39" s="150" t="s">
        <v>45</v>
      </c>
      <c r="H39" s="150" t="s">
        <v>45</v>
      </c>
      <c r="I39" s="150">
        <v>0.51886355582736399</v>
      </c>
    </row>
    <row r="40" spans="2:9" s="385" customFormat="1">
      <c r="B40" s="242" t="s">
        <v>25</v>
      </c>
      <c r="C40" s="150">
        <v>0.54395149415331312</v>
      </c>
      <c r="D40" s="150">
        <v>0.53526650445724799</v>
      </c>
      <c r="E40" s="150">
        <v>0.55042571803978013</v>
      </c>
      <c r="F40" s="150">
        <v>0.548267961205679</v>
      </c>
      <c r="G40" s="150" t="s">
        <v>45</v>
      </c>
      <c r="H40" s="150">
        <v>0.41392718306067172</v>
      </c>
      <c r="I40" s="150">
        <v>0.6014678040263286</v>
      </c>
    </row>
    <row r="41" spans="2:9" s="385" customFormat="1">
      <c r="B41" s="242" t="s">
        <v>26</v>
      </c>
      <c r="C41" s="150">
        <v>0.6277498973085921</v>
      </c>
      <c r="D41" s="150">
        <v>0.63987490905932043</v>
      </c>
      <c r="E41" s="150">
        <v>0.62558656812800462</v>
      </c>
      <c r="F41" s="150">
        <v>0.66180191332486349</v>
      </c>
      <c r="G41" s="150" t="s">
        <v>45</v>
      </c>
      <c r="H41" s="150">
        <v>0.55859781477317461</v>
      </c>
      <c r="I41" s="150">
        <v>0.66127743924565763</v>
      </c>
    </row>
    <row r="42" spans="2:9" s="385" customFormat="1">
      <c r="B42" s="242" t="s">
        <v>27</v>
      </c>
      <c r="C42" s="150">
        <v>0.71874035088936616</v>
      </c>
      <c r="D42" s="150">
        <v>0.72130867093999185</v>
      </c>
      <c r="E42" s="150">
        <v>0.70024434433114213</v>
      </c>
      <c r="F42" s="150">
        <v>0.7052919549042499</v>
      </c>
      <c r="G42" s="150">
        <v>0.68575960597279584</v>
      </c>
      <c r="H42" s="150">
        <v>0.72786727051212585</v>
      </c>
      <c r="I42" s="150">
        <v>0.72773117409589405</v>
      </c>
    </row>
    <row r="43" spans="2:9" s="385" customFormat="1">
      <c r="B43" s="242" t="s">
        <v>28</v>
      </c>
      <c r="C43" s="150">
        <v>0.81271541069899245</v>
      </c>
      <c r="D43" s="150">
        <v>0.81714273773951562</v>
      </c>
      <c r="E43" s="150">
        <v>0.81914249431662867</v>
      </c>
      <c r="F43" s="150">
        <v>0.83333333333333337</v>
      </c>
      <c r="G43" s="150">
        <v>0.79695921145338411</v>
      </c>
      <c r="H43" s="150">
        <v>0.83912873647576591</v>
      </c>
      <c r="I43" s="150">
        <v>0.81595916970714799</v>
      </c>
    </row>
    <row r="44" spans="2:9" s="385" customFormat="1">
      <c r="B44" s="242" t="s">
        <v>29</v>
      </c>
      <c r="C44" s="150">
        <v>0.67627503241607834</v>
      </c>
      <c r="D44" s="150">
        <v>0.67273360151290595</v>
      </c>
      <c r="E44" s="150">
        <v>0.70608730348166537</v>
      </c>
      <c r="F44" s="150">
        <v>0.68680335961310079</v>
      </c>
      <c r="G44" s="150">
        <v>0.6400229190185539</v>
      </c>
      <c r="H44" s="150">
        <v>0.71163317850671615</v>
      </c>
      <c r="I44" s="150">
        <v>0.710463623615055</v>
      </c>
    </row>
    <row r="45" spans="2:9" s="385" customFormat="1">
      <c r="B45" s="242" t="s">
        <v>38</v>
      </c>
      <c r="C45" s="150">
        <v>0.53659909909909909</v>
      </c>
      <c r="D45" s="150">
        <v>0.53048067596325132</v>
      </c>
      <c r="E45" s="150">
        <v>0.52856720006723845</v>
      </c>
      <c r="F45" s="150">
        <v>0.51997403540426657</v>
      </c>
      <c r="G45" s="150">
        <v>0.47769310459324849</v>
      </c>
      <c r="H45" s="150">
        <v>0.58067276614883312</v>
      </c>
      <c r="I45" s="150">
        <v>0.55228557259062305</v>
      </c>
    </row>
    <row r="46" spans="2:9" s="385" customFormat="1">
      <c r="B46" s="242" t="s">
        <v>39</v>
      </c>
      <c r="C46" s="150">
        <v>0.44214556406832689</v>
      </c>
      <c r="D46" s="150">
        <v>0.46627328728273632</v>
      </c>
      <c r="E46" s="150">
        <v>0.45762719041932398</v>
      </c>
      <c r="F46" s="150">
        <v>0.46358687466379772</v>
      </c>
      <c r="G46" s="150" t="s">
        <v>45</v>
      </c>
      <c r="H46" s="150">
        <v>0.51782911558006794</v>
      </c>
      <c r="I46" s="150">
        <v>0.52181877578695435</v>
      </c>
    </row>
    <row r="47" spans="2:9" s="385" customFormat="1">
      <c r="B47" s="242" t="s">
        <v>40</v>
      </c>
      <c r="C47" s="150">
        <v>0.37812267561126983</v>
      </c>
      <c r="D47" s="150">
        <v>0.392480344062899</v>
      </c>
      <c r="E47" s="150">
        <v>0.38261554621848737</v>
      </c>
      <c r="F47" s="150">
        <v>0.39222315326529722</v>
      </c>
      <c r="G47" s="150" t="s">
        <v>45</v>
      </c>
      <c r="H47" s="150">
        <v>0.42774528697025482</v>
      </c>
      <c r="I47" s="150">
        <v>0.43161372683095778</v>
      </c>
    </row>
    <row r="48" spans="2:9" s="385" customFormat="1">
      <c r="B48" s="242" t="s">
        <v>41</v>
      </c>
      <c r="C48" s="150">
        <v>0.5499157252445136</v>
      </c>
      <c r="D48" s="150">
        <v>0.55972325480355389</v>
      </c>
      <c r="E48" s="150">
        <v>0.55539321089578508</v>
      </c>
      <c r="F48" s="150">
        <v>0.56783573249093588</v>
      </c>
      <c r="G48" s="150" t="s">
        <v>45</v>
      </c>
      <c r="H48" s="150" t="s">
        <v>45</v>
      </c>
      <c r="I48" s="150">
        <v>0.5856467154546301</v>
      </c>
    </row>
    <row r="50" spans="1:13">
      <c r="B50" s="335"/>
      <c r="C50" s="335"/>
      <c r="D50" s="335"/>
      <c r="E50" s="335"/>
      <c r="F50" s="335"/>
      <c r="G50" s="335"/>
      <c r="H50" s="335"/>
      <c r="I50" s="335"/>
      <c r="J50" s="335"/>
      <c r="K50" s="335"/>
      <c r="L50" s="335"/>
    </row>
    <row r="51" spans="1:13">
      <c r="B51" s="471"/>
      <c r="D51" s="285" t="s">
        <v>188</v>
      </c>
      <c r="E51" s="333" t="s">
        <v>183</v>
      </c>
      <c r="F51" s="385"/>
    </row>
    <row r="52" spans="1:13" ht="15">
      <c r="B52" s="683" t="s">
        <v>44</v>
      </c>
      <c r="C52" s="336" t="s">
        <v>33</v>
      </c>
      <c r="D52" s="325">
        <v>0.592275672919931</v>
      </c>
      <c r="E52" s="320">
        <v>0.58828626480849966</v>
      </c>
      <c r="F52" s="385"/>
    </row>
    <row r="53" spans="1:13" ht="15">
      <c r="B53" s="683"/>
      <c r="C53" s="336" t="s">
        <v>381</v>
      </c>
      <c r="D53" s="326" t="s">
        <v>192</v>
      </c>
      <c r="E53" s="437" t="s">
        <v>195</v>
      </c>
      <c r="F53" s="385"/>
    </row>
    <row r="54" spans="1:13" ht="15">
      <c r="B54" s="683" t="s">
        <v>65</v>
      </c>
      <c r="C54" s="336" t="s">
        <v>33</v>
      </c>
      <c r="D54" s="327">
        <v>0.52772032109785594</v>
      </c>
      <c r="E54" s="321">
        <v>0.60065714521387326</v>
      </c>
      <c r="F54" s="385"/>
    </row>
    <row r="55" spans="1:13" ht="15">
      <c r="B55" s="683"/>
      <c r="C55" s="336" t="s">
        <v>381</v>
      </c>
      <c r="D55" s="326" t="s">
        <v>321</v>
      </c>
      <c r="E55" s="437" t="s">
        <v>195</v>
      </c>
      <c r="F55" s="385"/>
      <c r="G55" s="8"/>
      <c r="M55" s="8"/>
    </row>
    <row r="56" spans="1:13" ht="15">
      <c r="B56" s="683" t="s">
        <v>63</v>
      </c>
      <c r="C56" s="336" t="s">
        <v>33</v>
      </c>
      <c r="D56" s="327">
        <v>0.48526746309933699</v>
      </c>
      <c r="E56" s="321">
        <v>0.6427116616621702</v>
      </c>
      <c r="F56" s="385"/>
    </row>
    <row r="57" spans="1:13" ht="15">
      <c r="B57" s="683"/>
      <c r="C57" s="336" t="s">
        <v>381</v>
      </c>
      <c r="D57" s="328" t="s">
        <v>47</v>
      </c>
      <c r="E57" s="322" t="s">
        <v>195</v>
      </c>
      <c r="F57" s="385"/>
    </row>
    <row r="58" spans="1:13" ht="15">
      <c r="B58" s="683" t="s">
        <v>4</v>
      </c>
      <c r="C58" s="336" t="s">
        <v>33</v>
      </c>
      <c r="D58" s="327">
        <v>0.47552697649777498</v>
      </c>
      <c r="E58" s="438">
        <v>0.45085209085701466</v>
      </c>
      <c r="F58" s="385"/>
    </row>
    <row r="59" spans="1:13" ht="15">
      <c r="B59" s="683"/>
      <c r="C59" s="336" t="s">
        <v>381</v>
      </c>
      <c r="D59" s="328" t="s">
        <v>213</v>
      </c>
      <c r="E59" s="322" t="s">
        <v>47</v>
      </c>
      <c r="F59" s="385"/>
    </row>
    <row r="60" spans="1:13" ht="15">
      <c r="B60" s="683" t="s">
        <v>46</v>
      </c>
      <c r="C60" s="336" t="s">
        <v>33</v>
      </c>
      <c r="D60" s="329">
        <v>0.53483133373818492</v>
      </c>
      <c r="E60" s="323">
        <v>0.5856467154546301</v>
      </c>
      <c r="F60" s="385"/>
    </row>
    <row r="61" spans="1:13" ht="15">
      <c r="B61" s="683"/>
      <c r="C61" s="336" t="s">
        <v>381</v>
      </c>
      <c r="D61" s="330" t="s">
        <v>315</v>
      </c>
      <c r="E61" s="324" t="s">
        <v>195</v>
      </c>
      <c r="F61" s="385"/>
    </row>
    <row r="62" spans="1:13">
      <c r="A62" s="219"/>
      <c r="B62" s="219"/>
      <c r="C62" s="219"/>
      <c r="D62" s="219"/>
      <c r="E62" s="219"/>
      <c r="F62" s="219"/>
      <c r="G62" s="219"/>
      <c r="H62" s="219"/>
      <c r="I62" s="219"/>
      <c r="J62" s="219"/>
      <c r="K62" s="219"/>
    </row>
    <row r="63" spans="1:13" ht="18">
      <c r="B63" s="668" t="s">
        <v>56</v>
      </c>
      <c r="C63" s="668"/>
      <c r="D63" s="668"/>
      <c r="E63" s="668"/>
      <c r="F63" s="668"/>
      <c r="G63" s="668"/>
      <c r="H63" s="668"/>
      <c r="I63" s="668"/>
      <c r="J63" s="668"/>
      <c r="K63" s="668"/>
      <c r="L63" s="668"/>
      <c r="M63" s="668"/>
    </row>
    <row r="66" spans="2:9" s="385" customFormat="1">
      <c r="B66" s="416"/>
      <c r="C66" s="167">
        <v>2016</v>
      </c>
      <c r="D66" s="167">
        <v>2017</v>
      </c>
      <c r="E66" s="167">
        <v>2018</v>
      </c>
      <c r="F66" s="167">
        <v>2019</v>
      </c>
      <c r="G66" s="167">
        <v>2020</v>
      </c>
      <c r="H66" s="167">
        <v>2021</v>
      </c>
      <c r="I66" s="167">
        <v>2022</v>
      </c>
    </row>
    <row r="67" spans="2:9" s="385" customFormat="1">
      <c r="B67" s="220" t="s">
        <v>35</v>
      </c>
      <c r="C67" s="221">
        <v>1.73</v>
      </c>
      <c r="D67" s="221">
        <v>1.61</v>
      </c>
      <c r="E67" s="221">
        <v>1.6</v>
      </c>
      <c r="F67" s="221">
        <v>1.74</v>
      </c>
      <c r="G67" s="221" t="s">
        <v>45</v>
      </c>
      <c r="H67" s="221" t="s">
        <v>45</v>
      </c>
      <c r="I67" s="221">
        <v>1.50907220262949</v>
      </c>
    </row>
    <row r="68" spans="2:9" s="385" customFormat="1">
      <c r="B68" s="220" t="s">
        <v>36</v>
      </c>
      <c r="C68" s="221">
        <v>1.5</v>
      </c>
      <c r="D68" s="221">
        <v>1.52</v>
      </c>
      <c r="E68" s="221">
        <v>1.54</v>
      </c>
      <c r="F68" s="221">
        <v>1.6</v>
      </c>
      <c r="G68" s="221" t="s">
        <v>45</v>
      </c>
      <c r="H68" s="221" t="s">
        <v>45</v>
      </c>
      <c r="I68" s="221">
        <v>1.59380804476149</v>
      </c>
    </row>
    <row r="69" spans="2:9" s="385" customFormat="1">
      <c r="B69" s="220" t="s">
        <v>37</v>
      </c>
      <c r="C69" s="221">
        <v>1.5</v>
      </c>
      <c r="D69" s="221">
        <v>1.51</v>
      </c>
      <c r="E69" s="221">
        <v>1.51</v>
      </c>
      <c r="F69" s="221">
        <v>1.59</v>
      </c>
      <c r="G69" s="221" t="s">
        <v>45</v>
      </c>
      <c r="H69" s="221" t="s">
        <v>45</v>
      </c>
      <c r="I69" s="221">
        <v>1.6496587929467199</v>
      </c>
    </row>
    <row r="70" spans="2:9" s="385" customFormat="1">
      <c r="B70" s="220" t="s">
        <v>24</v>
      </c>
      <c r="C70" s="221">
        <v>1.42</v>
      </c>
      <c r="D70" s="221">
        <v>1.51</v>
      </c>
      <c r="E70" s="221">
        <v>1.51</v>
      </c>
      <c r="F70" s="221">
        <v>1.57</v>
      </c>
      <c r="G70" s="221" t="s">
        <v>45</v>
      </c>
      <c r="H70" s="221" t="s">
        <v>45</v>
      </c>
      <c r="I70" s="221">
        <v>1.57606137671915</v>
      </c>
    </row>
    <row r="71" spans="2:9" s="385" customFormat="1">
      <c r="B71" s="220" t="s">
        <v>25</v>
      </c>
      <c r="C71" s="221">
        <v>1.39</v>
      </c>
      <c r="D71" s="221">
        <v>1.48</v>
      </c>
      <c r="E71" s="221">
        <v>1.57</v>
      </c>
      <c r="F71" s="221">
        <v>1.43</v>
      </c>
      <c r="G71" s="221" t="s">
        <v>45</v>
      </c>
      <c r="H71" s="221">
        <v>1.4918349148921899</v>
      </c>
      <c r="I71" s="221">
        <v>1.59211732870819</v>
      </c>
    </row>
    <row r="72" spans="2:9" s="385" customFormat="1">
      <c r="B72" s="220" t="s">
        <v>26</v>
      </c>
      <c r="C72" s="221">
        <v>1.48</v>
      </c>
      <c r="D72" s="221">
        <v>1.51</v>
      </c>
      <c r="E72" s="221">
        <v>1.48</v>
      </c>
      <c r="F72" s="221">
        <v>1.5</v>
      </c>
      <c r="G72" s="221" t="s">
        <v>45</v>
      </c>
      <c r="H72" s="221">
        <v>1.43958462222879</v>
      </c>
      <c r="I72" s="221">
        <v>1.56712054164147</v>
      </c>
    </row>
    <row r="73" spans="2:9" s="385" customFormat="1">
      <c r="B73" s="220" t="s">
        <v>27</v>
      </c>
      <c r="C73" s="221">
        <v>1.41</v>
      </c>
      <c r="D73" s="221">
        <v>1.49</v>
      </c>
      <c r="E73" s="221">
        <v>1.47</v>
      </c>
      <c r="F73" s="221">
        <v>1.4</v>
      </c>
      <c r="G73" s="221">
        <v>1.48371907148715</v>
      </c>
      <c r="H73" s="221">
        <v>1.35784858312862</v>
      </c>
      <c r="I73" s="221">
        <v>1.5451929425428701</v>
      </c>
    </row>
    <row r="74" spans="2:9" s="385" customFormat="1">
      <c r="B74" s="220" t="s">
        <v>28</v>
      </c>
      <c r="C74" s="221">
        <v>1.35</v>
      </c>
      <c r="D74" s="221">
        <v>1.5</v>
      </c>
      <c r="E74" s="221">
        <v>1.49</v>
      </c>
      <c r="F74" s="221">
        <v>1.55</v>
      </c>
      <c r="G74" s="221">
        <v>1.5778246002787999</v>
      </c>
      <c r="H74" s="221">
        <v>1.53469317359726</v>
      </c>
      <c r="I74" s="221">
        <v>1.5846504067921501</v>
      </c>
    </row>
    <row r="75" spans="2:9" s="385" customFormat="1">
      <c r="B75" s="220" t="s">
        <v>29</v>
      </c>
      <c r="C75" s="221">
        <v>1.55</v>
      </c>
      <c r="D75" s="221">
        <v>1.49</v>
      </c>
      <c r="E75" s="221">
        <v>1.55</v>
      </c>
      <c r="F75" s="221">
        <v>1.52</v>
      </c>
      <c r="G75" s="221">
        <v>1.54188654478043</v>
      </c>
      <c r="H75" s="221">
        <v>1.55588219550136</v>
      </c>
      <c r="I75" s="221">
        <v>1.57883286827043</v>
      </c>
    </row>
    <row r="76" spans="2:9" s="385" customFormat="1">
      <c r="B76" s="220" t="s">
        <v>38</v>
      </c>
      <c r="C76" s="221">
        <v>1.61</v>
      </c>
      <c r="D76" s="221">
        <v>1.5</v>
      </c>
      <c r="E76" s="221">
        <v>1.45</v>
      </c>
      <c r="F76" s="221">
        <v>1.55</v>
      </c>
      <c r="G76" s="221">
        <v>1.5891813806173201</v>
      </c>
      <c r="H76" s="221">
        <v>1.5948981110664999</v>
      </c>
      <c r="I76" s="221">
        <v>1.6502903660006001</v>
      </c>
    </row>
    <row r="77" spans="2:9" s="385" customFormat="1">
      <c r="B77" s="220" t="s">
        <v>39</v>
      </c>
      <c r="C77" s="221">
        <v>1.56</v>
      </c>
      <c r="D77" s="221">
        <v>1.5</v>
      </c>
      <c r="E77" s="221">
        <v>1.54</v>
      </c>
      <c r="F77" s="221">
        <v>1.5</v>
      </c>
      <c r="G77" s="221" t="s">
        <v>45</v>
      </c>
      <c r="H77" s="221">
        <v>1.6329767368385999</v>
      </c>
      <c r="I77" s="221">
        <v>1.62370777018417</v>
      </c>
    </row>
    <row r="78" spans="2:9" s="385" customFormat="1">
      <c r="B78" s="220" t="s">
        <v>40</v>
      </c>
      <c r="C78" s="221">
        <v>1.53</v>
      </c>
      <c r="D78" s="221">
        <v>1.59</v>
      </c>
      <c r="E78" s="221">
        <v>1.6</v>
      </c>
      <c r="F78" s="221">
        <v>1.57</v>
      </c>
      <c r="G78" s="221" t="s">
        <v>45</v>
      </c>
      <c r="H78" s="221">
        <v>1.57647581820732</v>
      </c>
      <c r="I78" s="221">
        <v>1.5783376742153701</v>
      </c>
    </row>
    <row r="79" spans="2:9" s="385" customFormat="1">
      <c r="B79" s="220" t="s">
        <v>41</v>
      </c>
      <c r="C79" s="221">
        <v>1.49</v>
      </c>
      <c r="D79" s="221">
        <v>1.51</v>
      </c>
      <c r="E79" s="221">
        <v>1.52</v>
      </c>
      <c r="F79" s="221">
        <v>1.53</v>
      </c>
      <c r="G79" s="221" t="s">
        <v>45</v>
      </c>
      <c r="H79" s="221" t="s">
        <v>45</v>
      </c>
      <c r="I79" s="221">
        <v>1.5873115098656501</v>
      </c>
    </row>
    <row r="80" spans="2:9" s="385" customFormat="1"/>
    <row r="81" spans="2:13" s="385" customFormat="1">
      <c r="B81" s="416"/>
      <c r="C81" s="472">
        <v>2016</v>
      </c>
      <c r="D81" s="472">
        <v>2017</v>
      </c>
      <c r="E81" s="472">
        <v>2018</v>
      </c>
      <c r="F81" s="472">
        <v>2019</v>
      </c>
      <c r="G81" s="472">
        <v>2020</v>
      </c>
      <c r="H81" s="472">
        <v>2021</v>
      </c>
      <c r="I81" s="472">
        <v>2022</v>
      </c>
    </row>
    <row r="82" spans="2:13" s="385" customFormat="1">
      <c r="B82" s="473" t="s">
        <v>35</v>
      </c>
      <c r="C82" s="441">
        <v>1.6070942191193276</v>
      </c>
      <c r="D82" s="441">
        <v>1.5248192198613153</v>
      </c>
      <c r="E82" s="441">
        <v>1.5185790340808518</v>
      </c>
      <c r="F82" s="441">
        <v>1.5730789897904351</v>
      </c>
      <c r="G82" s="441" t="s">
        <v>45</v>
      </c>
      <c r="H82" s="441" t="s">
        <v>45</v>
      </c>
      <c r="I82" s="441">
        <v>1.5690525194482208</v>
      </c>
    </row>
    <row r="83" spans="2:13" s="385" customFormat="1">
      <c r="B83" s="473" t="s">
        <v>36</v>
      </c>
      <c r="C83" s="441">
        <v>1.5519711490959391</v>
      </c>
      <c r="D83" s="441">
        <v>1.5046400301102081</v>
      </c>
      <c r="E83" s="441">
        <v>1.5089966078363894</v>
      </c>
      <c r="F83" s="441">
        <v>1.521601719624577</v>
      </c>
      <c r="G83" s="441" t="s">
        <v>45</v>
      </c>
      <c r="H83" s="441" t="s">
        <v>45</v>
      </c>
      <c r="I83" s="441">
        <v>1.5645707641106434</v>
      </c>
    </row>
    <row r="84" spans="2:13" s="385" customFormat="1">
      <c r="B84" s="473" t="s">
        <v>37</v>
      </c>
      <c r="C84" s="441">
        <v>1.6188498563580465</v>
      </c>
      <c r="D84" s="441">
        <v>1.5544144757935237</v>
      </c>
      <c r="E84" s="441">
        <v>1.510515876728477</v>
      </c>
      <c r="F84" s="441">
        <v>1.5537274594841359</v>
      </c>
      <c r="G84" s="441" t="s">
        <v>45</v>
      </c>
      <c r="H84" s="441" t="s">
        <v>45</v>
      </c>
      <c r="I84" s="441">
        <v>1.6014298103497391</v>
      </c>
    </row>
    <row r="85" spans="2:13" s="385" customFormat="1">
      <c r="B85" s="473" t="s">
        <v>24</v>
      </c>
      <c r="C85" s="441">
        <v>1.6382140140172545</v>
      </c>
      <c r="D85" s="441">
        <v>1.6327965200316361</v>
      </c>
      <c r="E85" s="441">
        <v>1.6547552972672956</v>
      </c>
      <c r="F85" s="441">
        <v>1.6254429256169005</v>
      </c>
      <c r="G85" s="441" t="s">
        <v>45</v>
      </c>
      <c r="H85" s="441" t="s">
        <v>45</v>
      </c>
      <c r="I85" s="441">
        <v>1.667155462309069</v>
      </c>
    </row>
    <row r="86" spans="2:13" s="385" customFormat="1">
      <c r="B86" s="473" t="s">
        <v>25</v>
      </c>
      <c r="C86" s="441">
        <v>1.663033051364786</v>
      </c>
      <c r="D86" s="441">
        <v>1.6455389299634207</v>
      </c>
      <c r="E86" s="441">
        <v>1.6551135393546184</v>
      </c>
      <c r="F86" s="441">
        <v>1.6178637681916757</v>
      </c>
      <c r="G86" s="441" t="s">
        <v>45</v>
      </c>
      <c r="H86" s="441">
        <v>1.6642271441909302</v>
      </c>
      <c r="I86" s="441">
        <v>1.6821102490460174</v>
      </c>
    </row>
    <row r="87" spans="2:13" s="385" customFormat="1">
      <c r="B87" s="473" t="s">
        <v>26</v>
      </c>
      <c r="C87" s="441">
        <v>1.7223112083447278</v>
      </c>
      <c r="D87" s="441">
        <v>1.6757482067771456</v>
      </c>
      <c r="E87" s="441">
        <v>1.6355425408357427</v>
      </c>
      <c r="F87" s="441">
        <v>1.6823125792669742</v>
      </c>
      <c r="G87" s="441" t="s">
        <v>45</v>
      </c>
      <c r="H87" s="441">
        <v>1.7148877896883279</v>
      </c>
      <c r="I87" s="441">
        <v>1.7042558847109246</v>
      </c>
    </row>
    <row r="88" spans="2:13" s="385" customFormat="1">
      <c r="B88" s="473" t="s">
        <v>27</v>
      </c>
      <c r="C88" s="441">
        <v>1.8063461726943055</v>
      </c>
      <c r="D88" s="441">
        <v>1.7722267028374514</v>
      </c>
      <c r="E88" s="441">
        <v>1.7486481944622927</v>
      </c>
      <c r="F88" s="441">
        <v>1.7622800026066339</v>
      </c>
      <c r="G88" s="441">
        <v>1.8622953612158715</v>
      </c>
      <c r="H88" s="441">
        <v>1.8191638654007722</v>
      </c>
      <c r="I88" s="441">
        <v>1.843289673847287</v>
      </c>
    </row>
    <row r="89" spans="2:13" s="385" customFormat="1">
      <c r="B89" s="473" t="s">
        <v>28</v>
      </c>
      <c r="C89" s="441">
        <v>1.8731803161561131</v>
      </c>
      <c r="D89" s="441">
        <v>1.8639408531128818</v>
      </c>
      <c r="E89" s="441">
        <v>1.874147643047732</v>
      </c>
      <c r="F89" s="441">
        <v>1.8430085177487061</v>
      </c>
      <c r="G89" s="441">
        <v>2.0023672777566448</v>
      </c>
      <c r="H89" s="441">
        <v>2.0090838664681847</v>
      </c>
      <c r="I89" s="441">
        <v>2.0097550740785199</v>
      </c>
    </row>
    <row r="90" spans="2:13" s="385" customFormat="1">
      <c r="B90" s="473" t="s">
        <v>29</v>
      </c>
      <c r="C90" s="441">
        <v>1.7484872274895826</v>
      </c>
      <c r="D90" s="441">
        <v>1.7052606843883096</v>
      </c>
      <c r="E90" s="441">
        <v>1.7018194215949434</v>
      </c>
      <c r="F90" s="441">
        <v>1.7069700087222954</v>
      </c>
      <c r="G90" s="441">
        <v>1.7752105238717586</v>
      </c>
      <c r="H90" s="441">
        <v>1.7404069992425371</v>
      </c>
      <c r="I90" s="441">
        <v>1.7884138094251105</v>
      </c>
    </row>
    <row r="91" spans="2:13" s="385" customFormat="1">
      <c r="B91" s="473" t="s">
        <v>38</v>
      </c>
      <c r="C91" s="441">
        <v>1.6235220637364554</v>
      </c>
      <c r="D91" s="441">
        <v>1.5908943925920482</v>
      </c>
      <c r="E91" s="441">
        <v>1.5825068810345582</v>
      </c>
      <c r="F91" s="441">
        <v>1.6322667730159217</v>
      </c>
      <c r="G91" s="441">
        <v>1.6813902150812381</v>
      </c>
      <c r="H91" s="441">
        <v>1.6347890866462347</v>
      </c>
      <c r="I91" s="441">
        <v>1.6839159996997179</v>
      </c>
    </row>
    <row r="92" spans="2:13" s="385" customFormat="1">
      <c r="B92" s="473" t="s">
        <v>39</v>
      </c>
      <c r="C92" s="441">
        <v>1.5964408921679134</v>
      </c>
      <c r="D92" s="441">
        <v>1.5574115370050912</v>
      </c>
      <c r="E92" s="441">
        <v>1.570139153935818</v>
      </c>
      <c r="F92" s="441">
        <v>1.5614430552216079</v>
      </c>
      <c r="G92" s="441" t="s">
        <v>45</v>
      </c>
      <c r="H92" s="441">
        <v>1.6277156351776727</v>
      </c>
      <c r="I92" s="441">
        <v>1.6545422715755325</v>
      </c>
    </row>
    <row r="93" spans="2:13" s="385" customFormat="1">
      <c r="B93" s="473" t="s">
        <v>40</v>
      </c>
      <c r="C93" s="441">
        <v>1.5423055157074608</v>
      </c>
      <c r="D93" s="441">
        <v>1.5734388515214501</v>
      </c>
      <c r="E93" s="441">
        <v>1.5547291792594149</v>
      </c>
      <c r="F93" s="441">
        <v>1.5221482212697897</v>
      </c>
      <c r="G93" s="441" t="s">
        <v>45</v>
      </c>
      <c r="H93" s="441">
        <v>1.5872037239082164</v>
      </c>
      <c r="I93" s="441">
        <v>1.5984348844492524</v>
      </c>
    </row>
    <row r="94" spans="2:13" s="385" customFormat="1">
      <c r="B94" s="473" t="s">
        <v>41</v>
      </c>
      <c r="C94" s="441">
        <v>1.7019989661066939</v>
      </c>
      <c r="D94" s="441">
        <v>1.6700680335076596</v>
      </c>
      <c r="E94" s="441">
        <v>1.6638491928367696</v>
      </c>
      <c r="F94" s="441">
        <v>1.6665367740531933</v>
      </c>
      <c r="G94" s="441" t="s">
        <v>45</v>
      </c>
      <c r="H94" s="441" t="s">
        <v>45</v>
      </c>
      <c r="I94" s="441">
        <v>1.7377035870066886</v>
      </c>
    </row>
    <row r="95" spans="2:13" s="385" customFormat="1"/>
    <row r="96" spans="2:13" customFormat="1" ht="28.15" customHeight="1">
      <c r="B96" s="385"/>
      <c r="C96" s="385"/>
      <c r="D96" s="460" t="s">
        <v>188</v>
      </c>
      <c r="E96" s="333" t="s">
        <v>183</v>
      </c>
      <c r="K96" s="385"/>
      <c r="L96" s="385"/>
      <c r="M96" s="457"/>
    </row>
    <row r="97" spans="2:13" customFormat="1" ht="15">
      <c r="B97" s="683" t="s">
        <v>44</v>
      </c>
      <c r="C97" s="453" t="s">
        <v>302</v>
      </c>
      <c r="D97" s="568">
        <v>1.5584523441050799</v>
      </c>
      <c r="E97" s="569">
        <v>1.6124975561639392</v>
      </c>
      <c r="G97" s="570"/>
      <c r="K97" s="385"/>
      <c r="L97" s="385"/>
    </row>
    <row r="98" spans="2:13" customFormat="1" ht="15">
      <c r="B98" s="683"/>
      <c r="C98" s="453" t="s">
        <v>392</v>
      </c>
      <c r="D98" s="462" t="s">
        <v>45</v>
      </c>
      <c r="E98" s="447">
        <v>-0.13816568991810899</v>
      </c>
      <c r="K98" s="385"/>
      <c r="L98" s="385"/>
      <c r="M98" s="385"/>
    </row>
    <row r="99" spans="2:13" customFormat="1" ht="15">
      <c r="B99" s="683" t="s">
        <v>65</v>
      </c>
      <c r="C99" s="453" t="s">
        <v>302</v>
      </c>
      <c r="D99" s="568">
        <v>1.61952790376818</v>
      </c>
      <c r="E99" s="569">
        <v>1.7590869977159298</v>
      </c>
      <c r="K99" s="385"/>
      <c r="L99" s="385"/>
      <c r="M99" s="385"/>
    </row>
    <row r="100" spans="2:13" customFormat="1" ht="15">
      <c r="B100" s="683"/>
      <c r="C100" s="453" t="s">
        <v>392</v>
      </c>
      <c r="D100" s="462">
        <v>0.10926568751245209</v>
      </c>
      <c r="E100" s="449">
        <v>3.8949913318307251E-2</v>
      </c>
      <c r="K100" s="385"/>
      <c r="L100" s="385"/>
      <c r="M100" s="385"/>
    </row>
    <row r="101" spans="2:13" customFormat="1" ht="15">
      <c r="B101" s="683" t="s">
        <v>63</v>
      </c>
      <c r="C101" s="453" t="s">
        <v>302</v>
      </c>
      <c r="D101" s="568">
        <v>1.70482354832726</v>
      </c>
      <c r="E101" s="569">
        <v>2.0075551217807144</v>
      </c>
      <c r="K101" s="385"/>
      <c r="L101" s="385"/>
      <c r="M101" s="385"/>
    </row>
    <row r="102" spans="2:13" customFormat="1" ht="15">
      <c r="B102" s="683"/>
      <c r="C102" s="453" t="s">
        <v>392</v>
      </c>
      <c r="D102" s="87">
        <v>1.4775921623369097E-2</v>
      </c>
      <c r="E102" s="450">
        <v>1.5937583725023297E-2</v>
      </c>
      <c r="K102" s="385"/>
      <c r="L102" s="385"/>
      <c r="M102" s="385"/>
    </row>
    <row r="103" spans="2:13" customFormat="1" ht="27.6" customHeight="1">
      <c r="B103" s="683" t="s">
        <v>4</v>
      </c>
      <c r="C103" s="453" t="s">
        <v>302</v>
      </c>
      <c r="D103" s="568" t="s">
        <v>45</v>
      </c>
      <c r="E103" s="569">
        <v>2.4627531572516861</v>
      </c>
      <c r="G103" s="423"/>
      <c r="K103" s="385"/>
      <c r="L103" s="385"/>
      <c r="M103" s="385"/>
    </row>
    <row r="104" spans="2:13" customFormat="1" ht="15">
      <c r="B104" s="683"/>
      <c r="C104" s="453" t="s">
        <v>392</v>
      </c>
      <c r="D104" s="87" t="s">
        <v>45</v>
      </c>
      <c r="E104" s="450">
        <v>0.1200495365707835</v>
      </c>
      <c r="K104" s="385"/>
      <c r="L104" s="385"/>
      <c r="M104" s="385"/>
    </row>
    <row r="105" spans="2:13" customFormat="1" ht="15">
      <c r="B105" s="683" t="s">
        <v>46</v>
      </c>
      <c r="C105" s="453" t="s">
        <v>302</v>
      </c>
      <c r="D105" s="568">
        <v>1.5873115098656501</v>
      </c>
      <c r="E105" s="569">
        <v>1.7377035870066886</v>
      </c>
    </row>
    <row r="106" spans="2:13" customFormat="1" ht="15">
      <c r="B106" s="683"/>
      <c r="C106" s="453" t="s">
        <v>392</v>
      </c>
      <c r="D106" s="114">
        <v>3.7458503180163423E-2</v>
      </c>
      <c r="E106" s="452">
        <v>4.2703415887073437E-2</v>
      </c>
    </row>
    <row r="108" spans="2:13" ht="18">
      <c r="B108" s="668" t="s">
        <v>191</v>
      </c>
      <c r="C108" s="668"/>
      <c r="D108" s="668"/>
      <c r="E108" s="668"/>
      <c r="F108" s="668"/>
      <c r="G108" s="668"/>
      <c r="H108" s="668"/>
      <c r="I108" s="668"/>
      <c r="J108" s="668"/>
      <c r="K108" s="668"/>
      <c r="L108" s="668"/>
      <c r="M108" s="668"/>
    </row>
    <row r="111" spans="2:13" s="385" customFormat="1">
      <c r="B111" s="416"/>
      <c r="C111" s="167">
        <v>2016</v>
      </c>
      <c r="D111" s="167">
        <v>2017</v>
      </c>
      <c r="E111" s="167">
        <v>2018</v>
      </c>
      <c r="F111" s="167">
        <v>2019</v>
      </c>
      <c r="G111" s="167">
        <v>2020</v>
      </c>
      <c r="H111" s="167">
        <v>2021</v>
      </c>
      <c r="I111" s="167">
        <v>2022</v>
      </c>
    </row>
    <row r="112" spans="2:13" s="385" customFormat="1">
      <c r="B112" s="220" t="s">
        <v>35</v>
      </c>
      <c r="C112" s="107">
        <v>0.74230000000000007</v>
      </c>
      <c r="D112" s="107">
        <v>0.76379999999999992</v>
      </c>
      <c r="E112" s="107">
        <v>0.81150000000000011</v>
      </c>
      <c r="F112" s="107">
        <v>0.78449999999999998</v>
      </c>
      <c r="G112" s="107" t="s">
        <v>45</v>
      </c>
      <c r="H112" s="107" t="s">
        <v>45</v>
      </c>
      <c r="I112" s="107">
        <v>0.77998963822487499</v>
      </c>
    </row>
    <row r="113" spans="2:9" s="385" customFormat="1">
      <c r="B113" s="220" t="s">
        <v>36</v>
      </c>
      <c r="C113" s="107">
        <v>0.77040000000000008</v>
      </c>
      <c r="D113" s="107">
        <v>0.80790000000000006</v>
      </c>
      <c r="E113" s="107">
        <v>0.80610000000000004</v>
      </c>
      <c r="F113" s="107">
        <v>0.79200000000000004</v>
      </c>
      <c r="G113" s="107" t="s">
        <v>45</v>
      </c>
      <c r="H113" s="107" t="s">
        <v>45</v>
      </c>
      <c r="I113" s="107">
        <v>0.78923259679515101</v>
      </c>
    </row>
    <row r="114" spans="2:9" s="385" customFormat="1">
      <c r="B114" s="220" t="s">
        <v>37</v>
      </c>
      <c r="C114" s="107">
        <v>0.78959999999999997</v>
      </c>
      <c r="D114" s="107">
        <v>0.76680000000000004</v>
      </c>
      <c r="E114" s="107">
        <v>0.78180000000000005</v>
      </c>
      <c r="F114" s="107">
        <v>0.76500000000000001</v>
      </c>
      <c r="G114" s="107" t="s">
        <v>45</v>
      </c>
      <c r="H114" s="107" t="s">
        <v>45</v>
      </c>
      <c r="I114" s="107">
        <v>0.81240077031541502</v>
      </c>
    </row>
    <row r="115" spans="2:9" s="385" customFormat="1">
      <c r="B115" s="220" t="s">
        <v>24</v>
      </c>
      <c r="C115" s="107">
        <v>0.74690000000000001</v>
      </c>
      <c r="D115" s="107">
        <v>0.74029999999999996</v>
      </c>
      <c r="E115" s="107">
        <v>0.75890000000000002</v>
      </c>
      <c r="F115" s="107">
        <v>0.68579999999999997</v>
      </c>
      <c r="G115" s="107" t="s">
        <v>45</v>
      </c>
      <c r="H115" s="107" t="s">
        <v>45</v>
      </c>
      <c r="I115" s="107">
        <v>0.710308301223738</v>
      </c>
    </row>
    <row r="116" spans="2:9" s="385" customFormat="1">
      <c r="B116" s="220" t="s">
        <v>25</v>
      </c>
      <c r="C116" s="107">
        <v>0.74560000000000004</v>
      </c>
      <c r="D116" s="107">
        <v>0.70669999999999999</v>
      </c>
      <c r="E116" s="107">
        <v>0.69379999999999997</v>
      </c>
      <c r="F116" s="107">
        <v>0.67110000000000003</v>
      </c>
      <c r="G116" s="107" t="s">
        <v>45</v>
      </c>
      <c r="H116" s="107">
        <v>0.73598806626499891</v>
      </c>
      <c r="I116" s="107">
        <v>0.697940624745092</v>
      </c>
    </row>
    <row r="117" spans="2:9" s="385" customFormat="1">
      <c r="B117" s="220" t="s">
        <v>26</v>
      </c>
      <c r="C117" s="107">
        <v>0.69590000000000007</v>
      </c>
      <c r="D117" s="107">
        <v>0.71550000000000002</v>
      </c>
      <c r="E117" s="107">
        <v>0.71519999999999995</v>
      </c>
      <c r="F117" s="107">
        <v>0.71219999999999994</v>
      </c>
      <c r="G117" s="107" t="s">
        <v>45</v>
      </c>
      <c r="H117" s="107">
        <v>0.73388403675321001</v>
      </c>
      <c r="I117" s="107">
        <v>0.67194171990096607</v>
      </c>
    </row>
    <row r="118" spans="2:9" s="385" customFormat="1">
      <c r="B118" s="220" t="s">
        <v>27</v>
      </c>
      <c r="C118" s="107">
        <v>0.43979999999999997</v>
      </c>
      <c r="D118" s="107">
        <v>0.42930000000000001</v>
      </c>
      <c r="E118" s="107">
        <v>0.48310000000000003</v>
      </c>
      <c r="F118" s="107">
        <v>0.57779999999999998</v>
      </c>
      <c r="G118" s="107">
        <v>0.50958751639534194</v>
      </c>
      <c r="H118" s="107">
        <v>0.54485942557124201</v>
      </c>
      <c r="I118" s="107">
        <v>0.57195115985196299</v>
      </c>
    </row>
    <row r="119" spans="2:9" s="385" customFormat="1">
      <c r="B119" s="220" t="s">
        <v>28</v>
      </c>
      <c r="C119" s="107">
        <v>0.28139999999999998</v>
      </c>
      <c r="D119" s="107">
        <v>0.33</v>
      </c>
      <c r="E119" s="107">
        <v>0.32899999999999996</v>
      </c>
      <c r="F119" s="107">
        <v>0.37549999999999994</v>
      </c>
      <c r="G119" s="107">
        <v>0.46484950206800202</v>
      </c>
      <c r="H119" s="107">
        <v>0.420875055681173</v>
      </c>
      <c r="I119" s="107">
        <v>0.50200739855318999</v>
      </c>
    </row>
    <row r="120" spans="2:9" s="385" customFormat="1">
      <c r="B120" s="220" t="s">
        <v>29</v>
      </c>
      <c r="C120" s="107">
        <v>0.68689999999999996</v>
      </c>
      <c r="D120" s="107">
        <v>0.69650000000000001</v>
      </c>
      <c r="E120" s="107">
        <v>0.67269999999999996</v>
      </c>
      <c r="F120" s="107">
        <v>0.74760000000000004</v>
      </c>
      <c r="G120" s="107">
        <v>0.70031407170291804</v>
      </c>
      <c r="H120" s="107">
        <v>0.70526472821504593</v>
      </c>
      <c r="I120" s="107">
        <v>0.71607748075713307</v>
      </c>
    </row>
    <row r="121" spans="2:9" s="385" customFormat="1">
      <c r="B121" s="220" t="s">
        <v>38</v>
      </c>
      <c r="C121" s="107">
        <v>0.73269999999999991</v>
      </c>
      <c r="D121" s="107">
        <v>0.73519999999999996</v>
      </c>
      <c r="E121" s="107">
        <v>0.73840000000000006</v>
      </c>
      <c r="F121" s="107">
        <v>0.76859999999999995</v>
      </c>
      <c r="G121" s="107">
        <v>0.73710561120631002</v>
      </c>
      <c r="H121" s="107">
        <v>0.76381127290224793</v>
      </c>
      <c r="I121" s="107">
        <v>0.80598676544037995</v>
      </c>
    </row>
    <row r="122" spans="2:9" s="385" customFormat="1">
      <c r="B122" s="220" t="s">
        <v>39</v>
      </c>
      <c r="C122" s="107">
        <v>0.78280000000000005</v>
      </c>
      <c r="D122" s="107">
        <v>0.77980000000000005</v>
      </c>
      <c r="E122" s="107">
        <v>0.75800000000000001</v>
      </c>
      <c r="F122" s="107">
        <v>0.82969999999999999</v>
      </c>
      <c r="G122" s="107" t="s">
        <v>45</v>
      </c>
      <c r="H122" s="107">
        <v>0.79228545312546106</v>
      </c>
      <c r="I122" s="107">
        <v>0.80056572260578096</v>
      </c>
    </row>
    <row r="123" spans="2:9" s="385" customFormat="1">
      <c r="B123" s="220" t="s">
        <v>40</v>
      </c>
      <c r="C123" s="107">
        <v>0.71640000000000004</v>
      </c>
      <c r="D123" s="107">
        <v>0.62659999999999993</v>
      </c>
      <c r="E123" s="107">
        <v>0.66010000000000002</v>
      </c>
      <c r="F123" s="107">
        <v>0.79180000000000006</v>
      </c>
      <c r="G123" s="107" t="s">
        <v>45</v>
      </c>
      <c r="H123" s="107">
        <v>0.71044160587142702</v>
      </c>
      <c r="I123" s="107">
        <v>0.70474854006910304</v>
      </c>
    </row>
    <row r="124" spans="2:9" s="385" customFormat="1">
      <c r="B124" s="220" t="s">
        <v>41</v>
      </c>
      <c r="C124" s="107">
        <v>0.65129999999999999</v>
      </c>
      <c r="D124" s="107">
        <v>0.64859999999999995</v>
      </c>
      <c r="E124" s="107">
        <v>0.65480000000000005</v>
      </c>
      <c r="F124" s="107">
        <v>0.68459999999999999</v>
      </c>
      <c r="G124" s="107" t="s">
        <v>45</v>
      </c>
      <c r="H124" s="107" t="s">
        <v>45</v>
      </c>
      <c r="I124" s="107">
        <v>0.69250203110314801</v>
      </c>
    </row>
    <row r="125" spans="2:9" s="385" customFormat="1"/>
    <row r="126" spans="2:9" s="385" customFormat="1">
      <c r="B126" s="416"/>
      <c r="C126" s="241">
        <v>2016</v>
      </c>
      <c r="D126" s="241">
        <v>2017</v>
      </c>
      <c r="E126" s="241">
        <v>2018</v>
      </c>
      <c r="F126" s="241">
        <v>2019</v>
      </c>
      <c r="G126" s="241">
        <v>2020</v>
      </c>
      <c r="H126" s="241">
        <v>2021</v>
      </c>
      <c r="I126" s="241">
        <v>2022</v>
      </c>
    </row>
    <row r="127" spans="2:9" s="385" customFormat="1">
      <c r="B127" s="242" t="s">
        <v>35</v>
      </c>
      <c r="C127" s="150">
        <v>0.60654939317787782</v>
      </c>
      <c r="D127" s="150">
        <v>0.63415845440735408</v>
      </c>
      <c r="E127" s="150">
        <v>0.61511355790870537</v>
      </c>
      <c r="F127" s="150">
        <v>0.56325228100139335</v>
      </c>
      <c r="G127" s="150" t="s">
        <v>45</v>
      </c>
      <c r="H127" s="150" t="s">
        <v>45</v>
      </c>
      <c r="I127" s="150">
        <v>0.56371007988513544</v>
      </c>
    </row>
    <row r="128" spans="2:9" s="385" customFormat="1">
      <c r="B128" s="242" t="s">
        <v>36</v>
      </c>
      <c r="C128" s="150">
        <v>0.52413655896864553</v>
      </c>
      <c r="D128" s="150">
        <v>0.55518033863327232</v>
      </c>
      <c r="E128" s="150">
        <v>0.55694016843408434</v>
      </c>
      <c r="F128" s="150">
        <v>0.48757614115573705</v>
      </c>
      <c r="G128" s="150" t="s">
        <v>45</v>
      </c>
      <c r="H128" s="150" t="s">
        <v>45</v>
      </c>
      <c r="I128" s="150">
        <v>0.49117363905171074</v>
      </c>
    </row>
    <row r="129" spans="2:9" s="385" customFormat="1">
      <c r="B129" s="242" t="s">
        <v>37</v>
      </c>
      <c r="C129" s="150">
        <v>0.52584091956313284</v>
      </c>
      <c r="D129" s="150">
        <v>0.55374718807809564</v>
      </c>
      <c r="E129" s="150">
        <v>0.53671966454633857</v>
      </c>
      <c r="F129" s="150">
        <v>0.48613755494440919</v>
      </c>
      <c r="G129" s="150" t="s">
        <v>45</v>
      </c>
      <c r="H129" s="150" t="s">
        <v>45</v>
      </c>
      <c r="I129" s="150">
        <v>0.54235233000297245</v>
      </c>
    </row>
    <row r="130" spans="2:9" s="385" customFormat="1">
      <c r="B130" s="242" t="s">
        <v>24</v>
      </c>
      <c r="C130" s="150">
        <v>0.44210333908043137</v>
      </c>
      <c r="D130" s="150">
        <v>0.43423849272796361</v>
      </c>
      <c r="E130" s="150">
        <v>0.42604101926662524</v>
      </c>
      <c r="F130" s="150">
        <v>0.39593190128569744</v>
      </c>
      <c r="G130" s="150" t="s">
        <v>45</v>
      </c>
      <c r="H130" s="150" t="s">
        <v>45</v>
      </c>
      <c r="I130" s="150">
        <v>0.43209001198037039</v>
      </c>
    </row>
    <row r="131" spans="2:9" s="385" customFormat="1">
      <c r="B131" s="242" t="s">
        <v>25</v>
      </c>
      <c r="C131" s="150">
        <v>0.42467831067726192</v>
      </c>
      <c r="D131" s="150">
        <v>0.40652492354609077</v>
      </c>
      <c r="E131" s="150">
        <v>0.4393082160257733</v>
      </c>
      <c r="F131" s="150">
        <v>0.38239759045873339</v>
      </c>
      <c r="G131" s="150" t="s">
        <v>45</v>
      </c>
      <c r="H131" s="150">
        <v>0.39836611275365402</v>
      </c>
      <c r="I131" s="150">
        <v>0.41367754221403957</v>
      </c>
    </row>
    <row r="132" spans="2:9" s="385" customFormat="1">
      <c r="B132" s="242" t="s">
        <v>26</v>
      </c>
      <c r="C132" s="150">
        <v>0.42765655007636588</v>
      </c>
      <c r="D132" s="150">
        <v>0.42078656246079366</v>
      </c>
      <c r="E132" s="150">
        <v>0.42915366658860327</v>
      </c>
      <c r="F132" s="150">
        <v>0.42919726794560903</v>
      </c>
      <c r="G132" s="150" t="s">
        <v>45</v>
      </c>
      <c r="H132" s="150">
        <v>0.38070122825831909</v>
      </c>
      <c r="I132" s="150">
        <v>0.4169388749169779</v>
      </c>
    </row>
    <row r="133" spans="2:9" s="385" customFormat="1">
      <c r="B133" s="242" t="s">
        <v>27</v>
      </c>
      <c r="C133" s="150">
        <v>0.24850855798786228</v>
      </c>
      <c r="D133" s="150">
        <v>0.23856844590438839</v>
      </c>
      <c r="E133" s="150">
        <v>0.2543995025297493</v>
      </c>
      <c r="F133" s="150">
        <v>0.2875420626409792</v>
      </c>
      <c r="G133" s="150">
        <v>0.24521317672873483</v>
      </c>
      <c r="H133" s="150">
        <v>0.25810116979616421</v>
      </c>
      <c r="I133" s="150">
        <v>0.29257502140247904</v>
      </c>
    </row>
    <row r="134" spans="2:9" s="385" customFormat="1">
      <c r="B134" s="242" t="s">
        <v>28</v>
      </c>
      <c r="C134" s="150">
        <v>0.15855458231733621</v>
      </c>
      <c r="D134" s="150">
        <v>0.16797702846979157</v>
      </c>
      <c r="E134" s="150">
        <v>0.17113334563702357</v>
      </c>
      <c r="F134" s="150">
        <v>0.20445845928631923</v>
      </c>
      <c r="G134" s="150">
        <v>0.2038745072998876</v>
      </c>
      <c r="H134" s="150">
        <v>0.20447950802125603</v>
      </c>
      <c r="I134" s="150">
        <v>0.24602058620055536</v>
      </c>
    </row>
    <row r="135" spans="2:9" s="385" customFormat="1">
      <c r="B135" s="242" t="s">
        <v>29</v>
      </c>
      <c r="C135" s="150">
        <v>0.40573408120691323</v>
      </c>
      <c r="D135" s="150">
        <v>0.3861126230716761</v>
      </c>
      <c r="E135" s="150">
        <v>0.37363301311099029</v>
      </c>
      <c r="F135" s="150">
        <v>0.42749144270295941</v>
      </c>
      <c r="G135" s="150">
        <v>0.34852714967691173</v>
      </c>
      <c r="H135" s="150">
        <v>0.40226997174000351</v>
      </c>
      <c r="I135" s="150">
        <v>0.39127033789136134</v>
      </c>
    </row>
    <row r="136" spans="2:9" s="385" customFormat="1">
      <c r="B136" s="242" t="s">
        <v>38</v>
      </c>
      <c r="C136" s="150">
        <v>0.44481672675869843</v>
      </c>
      <c r="D136" s="150">
        <v>0.48590355379192784</v>
      </c>
      <c r="E136" s="150">
        <v>0.43218670053190511</v>
      </c>
      <c r="F136" s="150">
        <v>0.47330238502452687</v>
      </c>
      <c r="G136" s="150">
        <v>0.42575144581159896</v>
      </c>
      <c r="H136" s="150">
        <v>0.44025048791967802</v>
      </c>
      <c r="I136" s="150">
        <v>0.46732203622895419</v>
      </c>
    </row>
    <row r="137" spans="2:9" s="385" customFormat="1">
      <c r="B137" s="242" t="s">
        <v>39</v>
      </c>
      <c r="C137" s="150">
        <v>0.57868874672828541</v>
      </c>
      <c r="D137" s="150">
        <v>0.5642577333513441</v>
      </c>
      <c r="E137" s="150">
        <v>0.54111316961646105</v>
      </c>
      <c r="F137" s="150">
        <v>0.57168430035224593</v>
      </c>
      <c r="G137" s="150" t="s">
        <v>45</v>
      </c>
      <c r="H137" s="150">
        <v>0.52215689681222588</v>
      </c>
      <c r="I137" s="150">
        <v>0.56032489459219159</v>
      </c>
    </row>
    <row r="138" spans="2:9" s="385" customFormat="1">
      <c r="B138" s="242" t="s">
        <v>40</v>
      </c>
      <c r="C138" s="150">
        <v>0.48857827953135535</v>
      </c>
      <c r="D138" s="150">
        <v>0.47543014678733475</v>
      </c>
      <c r="E138" s="150">
        <v>0.47524467959228522</v>
      </c>
      <c r="F138" s="150">
        <v>0.49518125697773691</v>
      </c>
      <c r="G138" s="150" t="s">
        <v>45</v>
      </c>
      <c r="H138" s="150">
        <v>0.50410319183973562</v>
      </c>
      <c r="I138" s="150">
        <v>0.53688477492620834</v>
      </c>
    </row>
    <row r="139" spans="2:9" s="385" customFormat="1">
      <c r="B139" s="242" t="s">
        <v>41</v>
      </c>
      <c r="C139" s="150">
        <v>0.38690282755043021</v>
      </c>
      <c r="D139" s="150">
        <v>0.38934564790623072</v>
      </c>
      <c r="E139" s="150">
        <v>0.38593234754651751</v>
      </c>
      <c r="F139" s="150">
        <v>0.39384545535073562</v>
      </c>
      <c r="G139" s="150" t="s">
        <v>45</v>
      </c>
      <c r="H139" s="150" t="s">
        <v>45</v>
      </c>
      <c r="I139" s="150">
        <v>0.40564082651126193</v>
      </c>
    </row>
    <row r="142" spans="2:9">
      <c r="D142" s="285" t="s">
        <v>188</v>
      </c>
      <c r="E142" s="333" t="s">
        <v>183</v>
      </c>
    </row>
    <row r="143" spans="2:9" ht="30">
      <c r="B143" s="683" t="s">
        <v>44</v>
      </c>
      <c r="C143" s="453" t="s">
        <v>400</v>
      </c>
      <c r="D143" s="87">
        <v>0.75236279099352299</v>
      </c>
      <c r="E143" s="320">
        <v>0.50048327009752791</v>
      </c>
    </row>
    <row r="144" spans="2:9" ht="15">
      <c r="B144" s="683"/>
      <c r="C144" s="453" t="s">
        <v>381</v>
      </c>
      <c r="D144" s="317" t="s">
        <v>395</v>
      </c>
      <c r="E144" s="437" t="s">
        <v>322</v>
      </c>
    </row>
    <row r="145" spans="2:13" ht="30">
      <c r="B145" s="683" t="s">
        <v>65</v>
      </c>
      <c r="C145" s="453" t="s">
        <v>400</v>
      </c>
      <c r="D145" s="87">
        <v>0.70398253308445002</v>
      </c>
      <c r="E145" s="321">
        <v>0.37004934841759718</v>
      </c>
    </row>
    <row r="146" spans="2:13" ht="15">
      <c r="B146" s="683"/>
      <c r="C146" s="453" t="s">
        <v>381</v>
      </c>
      <c r="D146" s="462" t="s">
        <v>396</v>
      </c>
      <c r="E146" s="437" t="s">
        <v>323</v>
      </c>
      <c r="G146" s="8"/>
      <c r="M146" s="8"/>
    </row>
    <row r="147" spans="2:13" ht="30">
      <c r="B147" s="683" t="s">
        <v>63</v>
      </c>
      <c r="C147" s="453" t="s">
        <v>400</v>
      </c>
      <c r="D147" s="87">
        <v>0.50422772830668106</v>
      </c>
      <c r="E147" s="321">
        <v>0.23414664426329904</v>
      </c>
    </row>
    <row r="148" spans="2:13" ht="15">
      <c r="B148" s="683"/>
      <c r="C148" s="453" t="s">
        <v>381</v>
      </c>
      <c r="D148" s="318" t="s">
        <v>401</v>
      </c>
      <c r="E148" s="322" t="s">
        <v>397</v>
      </c>
    </row>
    <row r="149" spans="2:13" ht="30">
      <c r="B149" s="683" t="s">
        <v>4</v>
      </c>
      <c r="C149" s="453" t="s">
        <v>400</v>
      </c>
      <c r="D149" s="87" t="s">
        <v>45</v>
      </c>
      <c r="E149" s="438">
        <v>0.38009257796348472</v>
      </c>
    </row>
    <row r="150" spans="2:13" ht="15">
      <c r="B150" s="683"/>
      <c r="C150" s="453" t="s">
        <v>381</v>
      </c>
      <c r="D150" s="318" t="s">
        <v>45</v>
      </c>
      <c r="E150" s="322" t="s">
        <v>398</v>
      </c>
    </row>
    <row r="151" spans="2:13" ht="30">
      <c r="B151" s="683" t="s">
        <v>46</v>
      </c>
      <c r="C151" s="453" t="s">
        <v>400</v>
      </c>
      <c r="D151" s="114">
        <v>0.69250203110314801</v>
      </c>
      <c r="E151" s="323">
        <v>0.40564082651126193</v>
      </c>
    </row>
    <row r="152" spans="2:13" ht="15">
      <c r="B152" s="683"/>
      <c r="C152" s="453" t="s">
        <v>381</v>
      </c>
      <c r="D152" s="319" t="s">
        <v>323</v>
      </c>
      <c r="E152" s="324" t="s">
        <v>323</v>
      </c>
    </row>
    <row r="153" spans="2:13">
      <c r="B153" s="471"/>
      <c r="G153" s="13"/>
    </row>
  </sheetData>
  <mergeCells count="22">
    <mergeCell ref="B16:M16"/>
    <mergeCell ref="B63:M63"/>
    <mergeCell ref="B2:M4"/>
    <mergeCell ref="B7:M9"/>
    <mergeCell ref="J12:L12"/>
    <mergeCell ref="B5:N5"/>
    <mergeCell ref="B151:B152"/>
    <mergeCell ref="B52:B53"/>
    <mergeCell ref="B54:B55"/>
    <mergeCell ref="B56:B57"/>
    <mergeCell ref="B58:B59"/>
    <mergeCell ref="B60:B61"/>
    <mergeCell ref="B108:M108"/>
    <mergeCell ref="B143:B144"/>
    <mergeCell ref="B145:B146"/>
    <mergeCell ref="B147:B148"/>
    <mergeCell ref="B149:B150"/>
    <mergeCell ref="B97:B98"/>
    <mergeCell ref="B99:B100"/>
    <mergeCell ref="B101:B102"/>
    <mergeCell ref="B103:B104"/>
    <mergeCell ref="B105:B106"/>
  </mergeCells>
  <pageMargins left="0.7" right="0.7" top="0.75" bottom="0.75" header="0.3" footer="0.3"/>
  <pageSetup paperSize="9" scale="44" fitToHeight="0" orientation="portrait" horizontalDpi="300" verticalDpi="300" r:id="rId1"/>
  <rowBreaks count="1" manualBreakCount="1">
    <brk id="107" max="1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5">
    <tabColor rgb="FF007188"/>
    <pageSetUpPr fitToPage="1"/>
  </sheetPr>
  <dimension ref="B2:K224"/>
  <sheetViews>
    <sheetView showGridLines="0" zoomScale="80" zoomScaleNormal="80" zoomScaleSheetLayoutView="80" workbookViewId="0">
      <selection activeCell="B5" sqref="B5:K5"/>
    </sheetView>
  </sheetViews>
  <sheetFormatPr baseColWidth="10" defaultColWidth="11.5703125" defaultRowHeight="14.25"/>
  <cols>
    <col min="1" max="1" width="7.85546875" style="2" customWidth="1"/>
    <col min="2" max="2" width="32" style="2" customWidth="1"/>
    <col min="3" max="3" width="30.28515625" style="2" bestFit="1" customWidth="1"/>
    <col min="4" max="4" width="24.7109375" style="16" bestFit="1" customWidth="1"/>
    <col min="5" max="5" width="18" style="2" bestFit="1" customWidth="1"/>
    <col min="6" max="9" width="11" style="2" bestFit="1" customWidth="1"/>
    <col min="10" max="10" width="12.85546875" style="2" customWidth="1"/>
    <col min="11" max="16384" width="11.5703125" style="2"/>
  </cols>
  <sheetData>
    <row r="2" spans="2:11" ht="14.45" customHeight="1">
      <c r="B2" s="666" t="s">
        <v>289</v>
      </c>
      <c r="C2" s="667"/>
      <c r="D2" s="667"/>
      <c r="E2" s="667"/>
      <c r="F2" s="667"/>
      <c r="G2" s="667"/>
      <c r="H2" s="667"/>
      <c r="I2" s="667"/>
      <c r="J2" s="667"/>
      <c r="K2" s="667"/>
    </row>
    <row r="3" spans="2:11" ht="14.45" customHeight="1">
      <c r="B3" s="666"/>
      <c r="C3" s="667"/>
      <c r="D3" s="667"/>
      <c r="E3" s="667"/>
      <c r="F3" s="667"/>
      <c r="G3" s="667"/>
      <c r="H3" s="667"/>
      <c r="I3" s="667"/>
      <c r="J3" s="667"/>
      <c r="K3" s="667"/>
    </row>
    <row r="4" spans="2:11" ht="15" customHeight="1">
      <c r="B4" s="666"/>
      <c r="C4" s="667"/>
      <c r="D4" s="667"/>
      <c r="E4" s="667"/>
      <c r="F4" s="667"/>
      <c r="G4" s="667"/>
      <c r="H4" s="667"/>
      <c r="I4" s="667"/>
      <c r="J4" s="667"/>
      <c r="K4" s="667"/>
    </row>
    <row r="5" spans="2:11" ht="15" customHeight="1">
      <c r="B5" s="670" t="s">
        <v>87</v>
      </c>
      <c r="C5" s="670"/>
      <c r="D5" s="670"/>
      <c r="E5" s="670"/>
      <c r="F5" s="670"/>
      <c r="G5" s="670"/>
      <c r="H5" s="670"/>
      <c r="I5" s="670"/>
      <c r="J5" s="670"/>
      <c r="K5" s="670"/>
    </row>
    <row r="6" spans="2:11" ht="15" customHeight="1">
      <c r="B6" s="335"/>
      <c r="C6" s="335"/>
      <c r="D6" s="335"/>
      <c r="E6" s="335"/>
      <c r="F6" s="335"/>
      <c r="G6" s="335"/>
      <c r="H6" s="335"/>
      <c r="I6" s="335"/>
      <c r="J6" s="335"/>
      <c r="K6" s="14"/>
    </row>
    <row r="7" spans="2:11" ht="15" customHeight="1">
      <c r="B7" s="58" t="s">
        <v>188</v>
      </c>
      <c r="C7" s="58"/>
      <c r="D7" s="380"/>
      <c r="F7" s="728" t="s">
        <v>183</v>
      </c>
      <c r="G7" s="728"/>
      <c r="H7" s="728"/>
      <c r="I7" s="728"/>
      <c r="J7" s="728"/>
    </row>
    <row r="8" spans="2:11" ht="15" customHeight="1">
      <c r="B8" s="507">
        <v>179</v>
      </c>
      <c r="C8" s="123" t="s">
        <v>362</v>
      </c>
      <c r="D8" s="381"/>
      <c r="F8" s="388" t="s">
        <v>361</v>
      </c>
      <c r="G8" s="174"/>
      <c r="H8" s="174"/>
      <c r="I8" s="174"/>
      <c r="J8" s="166"/>
    </row>
    <row r="9" spans="2:11" ht="15" customHeight="1">
      <c r="B9" s="508"/>
      <c r="C9" s="339"/>
      <c r="D9" s="382"/>
      <c r="F9" s="374"/>
      <c r="G9" s="166"/>
      <c r="H9" s="166"/>
      <c r="I9" s="166"/>
      <c r="J9" s="166"/>
    </row>
    <row r="10" spans="2:11" ht="15" customHeight="1">
      <c r="B10" s="123"/>
      <c r="C10" s="123"/>
      <c r="D10" s="381"/>
      <c r="F10" s="174"/>
      <c r="G10" s="174"/>
      <c r="H10" s="174"/>
      <c r="I10" s="174"/>
      <c r="J10" s="166"/>
    </row>
    <row r="11" spans="2:11">
      <c r="I11" s="129"/>
    </row>
    <row r="12" spans="2:11">
      <c r="D12" s="2"/>
    </row>
    <row r="13" spans="2:11" s="14" customFormat="1" ht="15" customHeight="1">
      <c r="B13" s="729" t="s">
        <v>220</v>
      </c>
      <c r="C13" s="729"/>
      <c r="D13" s="729"/>
      <c r="E13" s="729"/>
      <c r="F13" s="729"/>
      <c r="G13" s="729"/>
      <c r="H13" s="729"/>
      <c r="I13" s="729"/>
      <c r="J13" s="729"/>
      <c r="K13" s="729"/>
    </row>
    <row r="14" spans="2:11">
      <c r="D14" s="2"/>
    </row>
    <row r="15" spans="2:11">
      <c r="D15" s="2"/>
    </row>
    <row r="16" spans="2:11" ht="18">
      <c r="B16" s="727" t="s">
        <v>188</v>
      </c>
      <c r="C16" s="727"/>
      <c r="D16" s="727"/>
      <c r="F16" s="730" t="s">
        <v>183</v>
      </c>
      <c r="G16" s="730"/>
      <c r="H16" s="730"/>
      <c r="I16" s="730"/>
      <c r="J16" s="730"/>
      <c r="K16" s="730"/>
    </row>
    <row r="17" spans="4:4">
      <c r="D17" s="2"/>
    </row>
    <row r="18" spans="4:4">
      <c r="D18" s="2"/>
    </row>
    <row r="19" spans="4:4">
      <c r="D19" s="2"/>
    </row>
    <row r="20" spans="4:4">
      <c r="D20" s="2"/>
    </row>
    <row r="21" spans="4:4">
      <c r="D21" s="2"/>
    </row>
    <row r="22" spans="4:4">
      <c r="D22" s="2"/>
    </row>
    <row r="23" spans="4:4">
      <c r="D23" s="2"/>
    </row>
    <row r="24" spans="4:4">
      <c r="D24" s="2"/>
    </row>
    <row r="25" spans="4:4">
      <c r="D25" s="2"/>
    </row>
    <row r="26" spans="4:4">
      <c r="D26" s="2"/>
    </row>
    <row r="27" spans="4:4">
      <c r="D27" s="2"/>
    </row>
    <row r="28" spans="4:4">
      <c r="D28" s="2"/>
    </row>
    <row r="29" spans="4:4">
      <c r="D29" s="2"/>
    </row>
    <row r="30" spans="4:4">
      <c r="D30" s="2"/>
    </row>
    <row r="31" spans="4:4">
      <c r="D31" s="2"/>
    </row>
    <row r="32" spans="4:4">
      <c r="D32" s="2"/>
    </row>
    <row r="33" spans="2:11">
      <c r="D33" s="2"/>
    </row>
    <row r="34" spans="2:11">
      <c r="D34" s="2"/>
    </row>
    <row r="35" spans="2:11" s="14" customFormat="1" ht="15" customHeight="1">
      <c r="B35" s="729" t="s">
        <v>223</v>
      </c>
      <c r="C35" s="729"/>
      <c r="D35" s="729"/>
      <c r="E35" s="729"/>
      <c r="F35" s="729"/>
      <c r="G35" s="729"/>
      <c r="H35" s="729"/>
      <c r="I35" s="729"/>
      <c r="J35" s="729"/>
      <c r="K35" s="729"/>
    </row>
    <row r="36" spans="2:11" ht="12.6" customHeight="1">
      <c r="D36" s="2"/>
    </row>
    <row r="37" spans="2:11">
      <c r="D37" s="2"/>
    </row>
    <row r="38" spans="2:11" ht="15">
      <c r="B38" s="357" t="s">
        <v>221</v>
      </c>
      <c r="C38" s="357" t="s">
        <v>66</v>
      </c>
      <c r="D38" s="357" t="s">
        <v>222</v>
      </c>
      <c r="E38" s="357">
        <v>2016</v>
      </c>
      <c r="F38" s="357">
        <v>2017</v>
      </c>
      <c r="G38" s="357">
        <v>2018</v>
      </c>
      <c r="H38" s="357">
        <v>2019</v>
      </c>
      <c r="I38" s="357">
        <v>2020</v>
      </c>
      <c r="J38" s="357">
        <v>2021</v>
      </c>
      <c r="K38" s="357">
        <v>2022</v>
      </c>
    </row>
    <row r="39" spans="2:11">
      <c r="B39" s="360" t="s">
        <v>324</v>
      </c>
      <c r="C39" s="360" t="s">
        <v>325</v>
      </c>
      <c r="D39" s="361" t="s">
        <v>326</v>
      </c>
      <c r="E39" s="361" t="s">
        <v>45</v>
      </c>
      <c r="F39" s="361" t="s">
        <v>45</v>
      </c>
      <c r="G39" s="361" t="s">
        <v>45</v>
      </c>
      <c r="H39" s="361" t="s">
        <v>45</v>
      </c>
      <c r="I39" s="361" t="s">
        <v>45</v>
      </c>
      <c r="J39" s="361">
        <v>102825</v>
      </c>
      <c r="K39" s="361">
        <v>212112</v>
      </c>
    </row>
    <row r="40" spans="2:11">
      <c r="B40" s="362" t="s">
        <v>327</v>
      </c>
      <c r="C40" s="362" t="s">
        <v>328</v>
      </c>
      <c r="D40" s="363" t="s">
        <v>214</v>
      </c>
      <c r="E40" s="363">
        <v>61338</v>
      </c>
      <c r="F40" s="363">
        <v>58237</v>
      </c>
      <c r="G40" s="363">
        <v>59745</v>
      </c>
      <c r="H40" s="363">
        <v>58356</v>
      </c>
      <c r="I40" s="363">
        <v>53654</v>
      </c>
      <c r="J40" s="363">
        <v>49960</v>
      </c>
      <c r="K40" s="363">
        <v>60025</v>
      </c>
    </row>
    <row r="41" spans="2:11">
      <c r="B41" s="362" t="s">
        <v>329</v>
      </c>
      <c r="C41" s="362" t="s">
        <v>330</v>
      </c>
      <c r="D41" s="363" t="s">
        <v>215</v>
      </c>
      <c r="E41" s="361" t="s">
        <v>45</v>
      </c>
      <c r="F41" s="363">
        <v>43360</v>
      </c>
      <c r="G41" s="363">
        <v>34389</v>
      </c>
      <c r="H41" s="363">
        <v>36511</v>
      </c>
      <c r="I41" s="363" t="s">
        <v>224</v>
      </c>
      <c r="J41" s="363" t="s">
        <v>224</v>
      </c>
      <c r="K41" s="363" t="s">
        <v>224</v>
      </c>
    </row>
    <row r="42" spans="2:11">
      <c r="B42" s="362" t="s">
        <v>331</v>
      </c>
      <c r="C42" s="362" t="s">
        <v>325</v>
      </c>
      <c r="D42" s="363" t="s">
        <v>332</v>
      </c>
      <c r="E42" s="363" t="s">
        <v>224</v>
      </c>
      <c r="F42" s="363" t="s">
        <v>224</v>
      </c>
      <c r="G42" s="363" t="s">
        <v>224</v>
      </c>
      <c r="H42" s="363" t="s">
        <v>224</v>
      </c>
      <c r="I42" s="363" t="s">
        <v>224</v>
      </c>
      <c r="J42" s="363" t="s">
        <v>224</v>
      </c>
      <c r="K42" s="363" t="s">
        <v>224</v>
      </c>
    </row>
    <row r="43" spans="2:11">
      <c r="B43" s="362" t="s">
        <v>406</v>
      </c>
      <c r="C43" s="362" t="s">
        <v>330</v>
      </c>
      <c r="D43" s="363" t="s">
        <v>215</v>
      </c>
      <c r="E43" s="363" t="s">
        <v>45</v>
      </c>
      <c r="F43" s="363">
        <v>41912</v>
      </c>
      <c r="G43" s="363">
        <v>41912</v>
      </c>
      <c r="H43" s="363">
        <v>45763</v>
      </c>
      <c r="I43" s="363">
        <v>24647</v>
      </c>
      <c r="J43" s="363">
        <v>1103</v>
      </c>
      <c r="K43" s="363">
        <v>30020</v>
      </c>
    </row>
    <row r="44" spans="2:11" customFormat="1" ht="15">
      <c r="B44" s="362" t="s">
        <v>407</v>
      </c>
      <c r="C44" s="362" t="s">
        <v>328</v>
      </c>
      <c r="D44" s="363" t="s">
        <v>410</v>
      </c>
      <c r="E44" s="573">
        <v>26700</v>
      </c>
      <c r="F44" s="573">
        <v>26700</v>
      </c>
      <c r="G44" s="573">
        <v>26700</v>
      </c>
      <c r="H44" s="573">
        <v>26700</v>
      </c>
      <c r="I44" s="573">
        <v>26700</v>
      </c>
      <c r="J44" s="573">
        <v>26700</v>
      </c>
      <c r="K44" s="573">
        <v>26700</v>
      </c>
    </row>
    <row r="45" spans="2:11">
      <c r="B45" s="362" t="s">
        <v>333</v>
      </c>
      <c r="C45" s="362" t="s">
        <v>328</v>
      </c>
      <c r="D45" s="363" t="s">
        <v>216</v>
      </c>
      <c r="E45" s="361" t="s">
        <v>45</v>
      </c>
      <c r="F45" s="363">
        <v>15134</v>
      </c>
      <c r="G45" s="363">
        <v>17305</v>
      </c>
      <c r="H45" s="363">
        <v>20402</v>
      </c>
      <c r="I45" s="363">
        <v>12387</v>
      </c>
      <c r="J45" s="363">
        <v>16836</v>
      </c>
      <c r="K45" s="363">
        <v>19676</v>
      </c>
    </row>
    <row r="46" spans="2:11">
      <c r="B46" s="362" t="s">
        <v>408</v>
      </c>
      <c r="C46" s="362" t="s">
        <v>328</v>
      </c>
      <c r="D46" s="363" t="s">
        <v>409</v>
      </c>
      <c r="E46" s="361" t="s">
        <v>45</v>
      </c>
      <c r="F46" s="361" t="s">
        <v>45</v>
      </c>
      <c r="G46" s="361" t="s">
        <v>45</v>
      </c>
      <c r="H46" s="361" t="s">
        <v>45</v>
      </c>
      <c r="I46" s="361" t="s">
        <v>45</v>
      </c>
      <c r="J46" s="361" t="s">
        <v>45</v>
      </c>
      <c r="K46" s="574">
        <v>20000</v>
      </c>
    </row>
    <row r="47" spans="2:11">
      <c r="B47" s="362" t="s">
        <v>334</v>
      </c>
      <c r="C47" s="362" t="s">
        <v>328</v>
      </c>
      <c r="D47" s="363" t="s">
        <v>335</v>
      </c>
      <c r="E47" s="363">
        <v>6921</v>
      </c>
      <c r="F47" s="363">
        <v>7039</v>
      </c>
      <c r="G47" s="363">
        <v>12222</v>
      </c>
      <c r="H47" s="361" t="s">
        <v>45</v>
      </c>
      <c r="I47" s="363">
        <v>8245</v>
      </c>
      <c r="J47" s="363">
        <v>8938</v>
      </c>
      <c r="K47" s="363">
        <v>14690</v>
      </c>
    </row>
    <row r="48" spans="2:11">
      <c r="B48" s="362" t="s">
        <v>336</v>
      </c>
      <c r="C48" s="362" t="s">
        <v>330</v>
      </c>
      <c r="D48" s="363" t="s">
        <v>215</v>
      </c>
      <c r="E48" s="363">
        <v>16364</v>
      </c>
      <c r="F48" s="363">
        <v>32299</v>
      </c>
      <c r="G48" s="363">
        <v>18144</v>
      </c>
      <c r="H48" s="363">
        <v>18763</v>
      </c>
      <c r="I48" s="363">
        <v>15643</v>
      </c>
      <c r="J48" s="363">
        <v>7103</v>
      </c>
      <c r="K48" s="363">
        <v>12624</v>
      </c>
    </row>
    <row r="49" spans="2:11">
      <c r="B49" s="362" t="s">
        <v>337</v>
      </c>
      <c r="C49" s="362" t="s">
        <v>328</v>
      </c>
      <c r="D49" s="363" t="s">
        <v>338</v>
      </c>
      <c r="E49" s="363">
        <v>10511</v>
      </c>
      <c r="F49" s="363">
        <v>8438</v>
      </c>
      <c r="G49" s="363">
        <v>8669</v>
      </c>
      <c r="H49" s="363">
        <v>7278</v>
      </c>
      <c r="I49" s="363">
        <v>2909</v>
      </c>
      <c r="J49" s="363">
        <v>7065</v>
      </c>
      <c r="K49" s="363">
        <v>7484</v>
      </c>
    </row>
    <row r="50" spans="2:11">
      <c r="B50" s="362" t="s">
        <v>340</v>
      </c>
      <c r="C50" s="362" t="s">
        <v>325</v>
      </c>
      <c r="D50" s="363" t="s">
        <v>217</v>
      </c>
      <c r="E50" s="363">
        <v>11918</v>
      </c>
      <c r="F50" s="363">
        <v>13002</v>
      </c>
      <c r="G50" s="363">
        <v>12215</v>
      </c>
      <c r="H50" s="363">
        <v>13501</v>
      </c>
      <c r="I50" s="363">
        <v>5250</v>
      </c>
      <c r="J50" s="363">
        <v>5250</v>
      </c>
      <c r="K50" s="363">
        <v>5250</v>
      </c>
    </row>
    <row r="51" spans="2:11">
      <c r="D51" s="2"/>
    </row>
    <row r="52" spans="2:11">
      <c r="B52" s="359" t="s">
        <v>283</v>
      </c>
      <c r="D52" s="2"/>
    </row>
    <row r="53" spans="2:11">
      <c r="B53" s="359" t="s">
        <v>284</v>
      </c>
      <c r="D53" s="2"/>
    </row>
    <row r="54" spans="2:11">
      <c r="B54" s="359" t="s">
        <v>339</v>
      </c>
      <c r="D54" s="2"/>
    </row>
    <row r="55" spans="2:11">
      <c r="D55" s="2"/>
    </row>
    <row r="56" spans="2:11">
      <c r="D56" s="2"/>
    </row>
    <row r="57" spans="2:11">
      <c r="D57" s="2"/>
    </row>
    <row r="58" spans="2:11">
      <c r="D58" s="2"/>
    </row>
    <row r="59" spans="2:11">
      <c r="D59" s="2"/>
    </row>
    <row r="60" spans="2:11">
      <c r="D60" s="2"/>
    </row>
    <row r="61" spans="2:11">
      <c r="D61" s="2"/>
    </row>
    <row r="62" spans="2:11">
      <c r="D62" s="2"/>
    </row>
    <row r="63" spans="2:11">
      <c r="D63" s="2"/>
    </row>
    <row r="64" spans="2:11">
      <c r="D64" s="2"/>
    </row>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sheetData>
  <mergeCells count="7">
    <mergeCell ref="B16:D16"/>
    <mergeCell ref="F7:J7"/>
    <mergeCell ref="B35:K35"/>
    <mergeCell ref="B13:K13"/>
    <mergeCell ref="B2:K4"/>
    <mergeCell ref="B5:K5"/>
    <mergeCell ref="F16:K16"/>
  </mergeCells>
  <pageMargins left="0.7" right="0.7" top="0.75" bottom="0.75" header="0.3" footer="0.3"/>
  <pageSetup paperSize="9" scale="72" fitToHeight="0" orientation="landscape" horizontalDpi="300" verticalDpi="300" r:id="rId1"/>
  <rowBreaks count="1" manualBreakCount="1">
    <brk id="3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2:T90"/>
  <sheetViews>
    <sheetView showGridLines="0" tabSelected="1" zoomScale="60" zoomScaleNormal="60" workbookViewId="0">
      <selection activeCell="B2" sqref="B2:O4"/>
    </sheetView>
  </sheetViews>
  <sheetFormatPr baseColWidth="10" defaultColWidth="11.5703125" defaultRowHeight="15"/>
  <cols>
    <col min="1" max="1" width="9.7109375" style="1" customWidth="1"/>
    <col min="2" max="2" width="3.140625" style="1" customWidth="1"/>
    <col min="3" max="3" width="16.7109375" style="1" customWidth="1"/>
    <col min="4" max="4" width="10" style="1" customWidth="1"/>
    <col min="5" max="5" width="19.28515625" style="1" customWidth="1"/>
    <col min="6" max="6" width="18.7109375" style="1" customWidth="1"/>
    <col min="7" max="7" width="11.5703125" style="1"/>
    <col min="8" max="8" width="14.7109375" style="1" customWidth="1"/>
    <col min="9" max="9" width="11.5703125" style="1"/>
    <col min="10" max="10" width="30.5703125" style="1" customWidth="1"/>
    <col min="11" max="16384" width="11.5703125" style="1"/>
  </cols>
  <sheetData>
    <row r="2" spans="2:15" ht="15.6" customHeight="1">
      <c r="B2" s="592" t="s">
        <v>187</v>
      </c>
      <c r="C2" s="592"/>
      <c r="D2" s="592"/>
      <c r="E2" s="592"/>
      <c r="F2" s="592"/>
      <c r="G2" s="592"/>
      <c r="H2" s="592"/>
      <c r="I2" s="592"/>
      <c r="J2" s="592"/>
      <c r="K2" s="592"/>
      <c r="L2" s="592"/>
      <c r="M2" s="592"/>
      <c r="N2" s="592"/>
      <c r="O2" s="592"/>
    </row>
    <row r="3" spans="2:15" ht="15.6" customHeight="1">
      <c r="B3" s="592"/>
      <c r="C3" s="592"/>
      <c r="D3" s="592"/>
      <c r="E3" s="592"/>
      <c r="F3" s="592"/>
      <c r="G3" s="592"/>
      <c r="H3" s="592"/>
      <c r="I3" s="592"/>
      <c r="J3" s="592"/>
      <c r="K3" s="592"/>
      <c r="L3" s="592"/>
      <c r="M3" s="592"/>
      <c r="N3" s="592"/>
      <c r="O3" s="592"/>
    </row>
    <row r="4" spans="2:15" ht="39.75" customHeight="1">
      <c r="B4" s="592"/>
      <c r="C4" s="592"/>
      <c r="D4" s="592"/>
      <c r="E4" s="592"/>
      <c r="F4" s="592"/>
      <c r="G4" s="592"/>
      <c r="H4" s="592"/>
      <c r="I4" s="592"/>
      <c r="J4" s="592"/>
      <c r="K4" s="592"/>
      <c r="L4" s="592"/>
      <c r="M4" s="592"/>
      <c r="N4" s="592"/>
      <c r="O4" s="592"/>
    </row>
    <row r="5" spans="2:15" ht="15.75" thickBot="1"/>
    <row r="6" spans="2:15">
      <c r="B6" s="45"/>
      <c r="C6" s="46"/>
      <c r="D6" s="46"/>
      <c r="E6" s="46"/>
      <c r="F6" s="46"/>
      <c r="G6" s="46"/>
      <c r="H6" s="46"/>
      <c r="I6" s="46"/>
      <c r="J6" s="46"/>
      <c r="K6" s="46"/>
      <c r="L6" s="46"/>
      <c r="M6" s="46"/>
      <c r="N6" s="46"/>
      <c r="O6" s="47"/>
    </row>
    <row r="7" spans="2:15" ht="26.25">
      <c r="B7" s="48"/>
      <c r="C7" s="593" t="s">
        <v>426</v>
      </c>
      <c r="D7" s="593"/>
      <c r="E7" s="593"/>
      <c r="F7" s="593"/>
      <c r="G7" s="593"/>
      <c r="H7" s="593"/>
      <c r="I7" s="593"/>
      <c r="J7" s="593"/>
      <c r="K7" s="593"/>
      <c r="L7" s="593"/>
      <c r="M7" s="593"/>
      <c r="N7" s="593"/>
      <c r="O7" s="49"/>
    </row>
    <row r="8" spans="2:15" ht="12" customHeight="1">
      <c r="B8" s="48"/>
      <c r="C8" s="50"/>
      <c r="D8" s="50"/>
      <c r="E8" s="50"/>
      <c r="F8" s="50"/>
      <c r="G8" s="50"/>
      <c r="H8" s="50"/>
      <c r="I8" s="50"/>
      <c r="J8" s="50"/>
      <c r="K8" s="50"/>
      <c r="L8" s="50"/>
      <c r="M8" s="50"/>
      <c r="N8" s="50"/>
      <c r="O8" s="49"/>
    </row>
    <row r="9" spans="2:15">
      <c r="B9" s="37"/>
      <c r="C9" s="39"/>
      <c r="D9" s="39"/>
      <c r="E9" s="39"/>
      <c r="F9" s="39"/>
      <c r="G9" s="39"/>
      <c r="H9" s="39"/>
      <c r="I9" s="39"/>
      <c r="J9" s="39"/>
      <c r="K9" s="39"/>
      <c r="L9" s="39"/>
      <c r="M9" s="39"/>
      <c r="N9" s="39"/>
      <c r="O9" s="38"/>
    </row>
    <row r="10" spans="2:15" ht="18">
      <c r="B10" s="37"/>
      <c r="C10" s="594" t="s">
        <v>152</v>
      </c>
      <c r="D10" s="594"/>
      <c r="E10" s="594"/>
      <c r="F10" s="594"/>
      <c r="G10" s="39"/>
      <c r="H10" s="598" t="s">
        <v>153</v>
      </c>
      <c r="I10" s="598"/>
      <c r="J10" s="598"/>
      <c r="K10" s="39"/>
      <c r="L10" s="600" t="s">
        <v>154</v>
      </c>
      <c r="M10" s="600"/>
      <c r="N10" s="600"/>
      <c r="O10" s="38"/>
    </row>
    <row r="11" spans="2:15" ht="16.5" customHeight="1">
      <c r="B11" s="37"/>
      <c r="D11" s="2"/>
      <c r="G11" s="39"/>
      <c r="K11" s="39"/>
      <c r="O11" s="38"/>
    </row>
    <row r="12" spans="2:15" ht="21.75" customHeight="1">
      <c r="B12" s="37"/>
      <c r="C12" s="495">
        <f>'Offre d''hébergements'!K90</f>
        <v>17901</v>
      </c>
      <c r="D12" s="496" t="s">
        <v>346</v>
      </c>
      <c r="E12" s="496"/>
      <c r="F12" s="496"/>
      <c r="G12" s="39"/>
      <c r="H12" s="497" t="str">
        <f>'Fréquentation '!B8</f>
        <v>Près de 7,8 millions de nuitées touristiques totales *</v>
      </c>
      <c r="K12" s="39"/>
      <c r="L12" s="601" t="s">
        <v>114</v>
      </c>
      <c r="M12" s="601"/>
      <c r="N12" s="601"/>
      <c r="O12" s="38"/>
    </row>
    <row r="13" spans="2:15" ht="15.75" customHeight="1">
      <c r="B13" s="37"/>
      <c r="C13" s="498" t="s">
        <v>347</v>
      </c>
      <c r="D13" s="499"/>
      <c r="E13" s="499"/>
      <c r="F13" s="500">
        <f>'Synthèse offre d''hébergements'!D18</f>
        <v>0.76770798583732813</v>
      </c>
      <c r="G13" s="39"/>
      <c r="H13" s="497" t="str">
        <f>'Fréquentation '!B11</f>
        <v>38% de clientèles étrangères</v>
      </c>
      <c r="K13" s="39"/>
      <c r="L13" s="501" t="s">
        <v>348</v>
      </c>
      <c r="M13" s="498" t="s">
        <v>353</v>
      </c>
      <c r="N13" s="502"/>
      <c r="O13" s="38"/>
    </row>
    <row r="14" spans="2:15" ht="14.25" customHeight="1">
      <c r="B14" s="37"/>
      <c r="G14" s="39"/>
      <c r="H14" s="503"/>
      <c r="K14" s="39"/>
      <c r="L14" s="501" t="s">
        <v>349</v>
      </c>
      <c r="M14" s="498" t="s">
        <v>62</v>
      </c>
      <c r="N14" s="502"/>
      <c r="O14" s="38"/>
    </row>
    <row r="15" spans="2:15">
      <c r="B15" s="37"/>
      <c r="C15" s="504">
        <f>'Offre d''hébergements'!B13</f>
        <v>59</v>
      </c>
      <c r="D15" s="503" t="s">
        <v>350</v>
      </c>
      <c r="E15" s="504">
        <f>'Offre d''hébergements'!B19</f>
        <v>257</v>
      </c>
      <c r="F15" s="503" t="s">
        <v>351</v>
      </c>
      <c r="G15" s="39"/>
      <c r="H15" s="503"/>
      <c r="K15" s="39"/>
      <c r="L15" s="501" t="s">
        <v>352</v>
      </c>
      <c r="M15" s="498" t="s">
        <v>59</v>
      </c>
      <c r="N15" s="502"/>
      <c r="O15" s="38"/>
    </row>
    <row r="16" spans="2:15">
      <c r="B16" s="37"/>
      <c r="C16" s="504">
        <f>'Offre d''hébergements'!B11</f>
        <v>40</v>
      </c>
      <c r="D16" s="503" t="s">
        <v>354</v>
      </c>
      <c r="E16" s="504">
        <f>'Offre d''hébergements'!B17</f>
        <v>27</v>
      </c>
      <c r="F16" s="503" t="s">
        <v>345</v>
      </c>
      <c r="G16" s="39"/>
      <c r="H16" s="503"/>
      <c r="K16" s="39"/>
      <c r="L16" s="502"/>
      <c r="M16" s="502"/>
      <c r="N16" s="502"/>
      <c r="O16" s="38"/>
    </row>
    <row r="17" spans="2:15" ht="24.75" customHeight="1">
      <c r="B17" s="37"/>
      <c r="C17" s="504">
        <f>'Offre d''hébergements'!B15</f>
        <v>667</v>
      </c>
      <c r="D17" s="503" t="s">
        <v>355</v>
      </c>
      <c r="E17" s="505">
        <f>'Offre d''hébergements'!B21</f>
        <v>12741.297123094471</v>
      </c>
      <c r="F17" s="503" t="s">
        <v>356</v>
      </c>
      <c r="G17" s="39"/>
      <c r="H17" s="497" t="s">
        <v>156</v>
      </c>
      <c r="I17" s="506" t="str">
        <f>ROUND('Campings - Nuitées'!B19,-2)&amp; " "&amp;'Campings - Nuitées'!C19</f>
        <v>161200 nuitées</v>
      </c>
      <c r="K17" s="39"/>
      <c r="L17" s="601" t="s">
        <v>115</v>
      </c>
      <c r="M17" s="601"/>
      <c r="N17" s="601"/>
      <c r="O17" s="38"/>
    </row>
    <row r="18" spans="2:15">
      <c r="B18" s="37"/>
      <c r="C18" s="503"/>
      <c r="D18" s="503"/>
      <c r="G18" s="39"/>
      <c r="I18" s="503" t="str">
        <f>'Campings - Nuitées'!B20&amp;" " &amp;ROUND('Campings - Nuitées'!C20,2)*100&amp;"%"</f>
        <v>Taux d'occupation : 23%</v>
      </c>
      <c r="K18" s="39"/>
      <c r="L18" s="501" t="s">
        <v>348</v>
      </c>
      <c r="M18" s="503" t="str">
        <f>'Origine des clientèles'!C26</f>
        <v>Nouvelle Aquitaine</v>
      </c>
      <c r="N18" s="502"/>
      <c r="O18" s="38"/>
    </row>
    <row r="19" spans="2:15">
      <c r="B19" s="37"/>
      <c r="C19" s="501">
        <f>'Sites de visite'!B8</f>
        <v>179</v>
      </c>
      <c r="D19" s="503" t="s">
        <v>357</v>
      </c>
      <c r="G19" s="39"/>
      <c r="K19" s="39"/>
      <c r="L19" s="501" t="s">
        <v>349</v>
      </c>
      <c r="M19" s="503" t="str">
        <f>'Origine des clientèles'!C27</f>
        <v>Ile-de-France</v>
      </c>
      <c r="N19" s="502"/>
      <c r="O19" s="38"/>
    </row>
    <row r="20" spans="2:15" ht="15.75">
      <c r="B20" s="37"/>
      <c r="C20" s="501">
        <v>8</v>
      </c>
      <c r="D20" s="503" t="s">
        <v>358</v>
      </c>
      <c r="G20" s="39"/>
      <c r="H20" s="497" t="s">
        <v>157</v>
      </c>
      <c r="I20" s="503" t="str">
        <f>ROUND('Hôtels - Nuitées'!B19,-2)&amp;" "&amp;'Hôtels - Nuitées'!C19</f>
        <v>540800 nuitées</v>
      </c>
      <c r="K20" s="39"/>
      <c r="L20" s="501" t="s">
        <v>352</v>
      </c>
      <c r="M20" s="503" t="str">
        <f>'Origine des clientèles'!C28</f>
        <v>Occitanie</v>
      </c>
      <c r="O20" s="38"/>
    </row>
    <row r="21" spans="2:15">
      <c r="B21" s="37"/>
      <c r="C21" s="501"/>
      <c r="D21" s="503"/>
      <c r="G21" s="39"/>
      <c r="I21" s="503" t="str">
        <f>'Hôtels - Nuitées'!B20&amp;" " &amp;ROUND('Hôtels - Nuitées'!C20,2)*100&amp;"%"</f>
        <v>Taux d'occupation : 53%</v>
      </c>
      <c r="K21" s="39"/>
      <c r="L21" s="503"/>
      <c r="O21" s="38"/>
    </row>
    <row r="22" spans="2:15">
      <c r="B22" s="37"/>
      <c r="G22" s="39"/>
      <c r="K22" s="39"/>
      <c r="O22" s="38"/>
    </row>
    <row r="23" spans="2:15">
      <c r="B23" s="37"/>
      <c r="C23" s="51"/>
      <c r="D23" s="51"/>
      <c r="E23" s="51"/>
      <c r="F23" s="51"/>
      <c r="G23" s="39"/>
      <c r="H23" s="39"/>
      <c r="I23" s="39"/>
      <c r="J23" s="39"/>
      <c r="K23" s="39"/>
      <c r="L23" s="39"/>
      <c r="M23" s="39"/>
      <c r="N23" s="39"/>
      <c r="O23" s="38"/>
    </row>
    <row r="24" spans="2:15" ht="15.75">
      <c r="B24" s="37"/>
      <c r="C24" s="599" t="s">
        <v>155</v>
      </c>
      <c r="D24" s="599"/>
      <c r="E24" s="53" t="s">
        <v>189</v>
      </c>
      <c r="F24" s="52"/>
      <c r="G24" s="50"/>
      <c r="H24" s="50"/>
      <c r="I24" s="50"/>
      <c r="J24" s="50"/>
      <c r="K24" s="39"/>
      <c r="L24" s="39"/>
      <c r="M24" s="39"/>
      <c r="N24" s="39"/>
      <c r="O24" s="38"/>
    </row>
    <row r="25" spans="2:15" ht="15.75">
      <c r="B25" s="37"/>
      <c r="C25" s="599"/>
      <c r="D25" s="599"/>
      <c r="E25" s="53" t="str">
        <f>'Indicateurs économiques'!B19</f>
        <v>Montant taxe de séjour collecté : 802771€</v>
      </c>
      <c r="F25" s="52"/>
      <c r="G25" s="50"/>
      <c r="H25" s="50"/>
      <c r="I25" s="50"/>
      <c r="J25" s="50"/>
      <c r="K25" s="39"/>
      <c r="L25" s="39"/>
      <c r="M25" s="39"/>
      <c r="N25" s="39"/>
      <c r="O25" s="38"/>
    </row>
    <row r="26" spans="2:15" ht="15.75" thickBot="1">
      <c r="B26" s="40"/>
      <c r="C26" s="41"/>
      <c r="D26" s="41"/>
      <c r="E26" s="41"/>
      <c r="F26" s="41"/>
      <c r="G26" s="41"/>
      <c r="H26" s="41"/>
      <c r="I26" s="41"/>
      <c r="J26" s="41"/>
      <c r="K26" s="41"/>
      <c r="L26" s="41"/>
      <c r="M26" s="41"/>
      <c r="N26" s="41"/>
      <c r="O26" s="42"/>
    </row>
    <row r="27" spans="2:15">
      <c r="C27" s="54" t="s">
        <v>270</v>
      </c>
    </row>
    <row r="29" spans="2:15" ht="1.5" customHeight="1" thickBot="1"/>
    <row r="30" spans="2:15" ht="24" thickBot="1">
      <c r="B30" s="595" t="s">
        <v>116</v>
      </c>
      <c r="C30" s="596"/>
      <c r="D30" s="596"/>
      <c r="E30" s="596"/>
      <c r="F30" s="596"/>
      <c r="G30" s="596"/>
      <c r="H30" s="596"/>
      <c r="I30" s="596"/>
      <c r="J30" s="596"/>
      <c r="K30" s="596"/>
      <c r="L30" s="596"/>
      <c r="M30" s="596"/>
      <c r="N30" s="596"/>
      <c r="O30" s="597"/>
    </row>
    <row r="32" spans="2:15" ht="15.75">
      <c r="B32" s="34" t="s">
        <v>143</v>
      </c>
      <c r="C32" s="36" t="s">
        <v>245</v>
      </c>
      <c r="D32" s="36"/>
      <c r="E32" s="36"/>
      <c r="F32" s="36"/>
      <c r="G32" s="36"/>
      <c r="H32" s="36"/>
      <c r="I32" s="36"/>
      <c r="J32" s="36"/>
      <c r="K32" s="36"/>
      <c r="L32" s="36"/>
      <c r="M32" s="36"/>
      <c r="N32" s="36"/>
    </row>
    <row r="33" spans="1:20" ht="15.75">
      <c r="C33" s="36"/>
      <c r="D33" s="36"/>
      <c r="E33" s="36"/>
      <c r="F33" s="36"/>
      <c r="G33" s="36"/>
      <c r="H33" s="36"/>
      <c r="I33" s="36"/>
      <c r="J33" s="36"/>
      <c r="K33" s="36"/>
      <c r="L33" s="36"/>
      <c r="M33" s="36"/>
      <c r="N33" s="36"/>
    </row>
    <row r="34" spans="1:20" s="17" customFormat="1" ht="15.75">
      <c r="A34" s="33"/>
      <c r="B34" s="34" t="s">
        <v>79</v>
      </c>
      <c r="C34" s="36" t="s">
        <v>280</v>
      </c>
      <c r="D34" s="36"/>
      <c r="E34" s="36"/>
      <c r="F34" s="36"/>
      <c r="G34" s="36"/>
      <c r="H34" s="36"/>
      <c r="I34" s="36"/>
      <c r="J34" s="36"/>
      <c r="K34" s="36"/>
      <c r="L34" s="36"/>
      <c r="M34" s="36"/>
      <c r="N34" s="36"/>
    </row>
    <row r="35" spans="1:20" ht="15.75">
      <c r="A35" s="35"/>
      <c r="B35" s="35"/>
      <c r="C35" s="36"/>
      <c r="D35" s="36"/>
      <c r="E35" s="36"/>
      <c r="F35" s="36"/>
      <c r="G35" s="36"/>
      <c r="H35" s="36"/>
      <c r="I35" s="36"/>
      <c r="J35" s="36"/>
      <c r="K35" s="36"/>
      <c r="L35" s="36"/>
      <c r="M35" s="36"/>
      <c r="N35" s="36"/>
    </row>
    <row r="36" spans="1:20" s="17" customFormat="1" ht="15.75">
      <c r="A36" s="33"/>
      <c r="B36" s="34" t="s">
        <v>145</v>
      </c>
      <c r="C36" s="36" t="s">
        <v>279</v>
      </c>
      <c r="D36" s="36"/>
      <c r="E36" s="36"/>
      <c r="F36" s="36"/>
      <c r="G36" s="36"/>
      <c r="H36" s="36"/>
      <c r="I36" s="36"/>
      <c r="J36" s="36"/>
      <c r="K36" s="36"/>
      <c r="L36" s="36"/>
      <c r="M36" s="36"/>
      <c r="N36" s="36"/>
      <c r="S36" s="2"/>
      <c r="T36" s="2"/>
    </row>
    <row r="37" spans="1:20" s="17" customFormat="1" ht="15.75">
      <c r="A37" s="33"/>
      <c r="B37" s="34"/>
      <c r="C37" s="36"/>
      <c r="D37" s="36"/>
      <c r="E37" s="36"/>
      <c r="F37" s="36"/>
      <c r="G37" s="36"/>
      <c r="H37" s="36"/>
      <c r="I37" s="36"/>
      <c r="J37" s="36"/>
      <c r="K37" s="36"/>
      <c r="L37" s="36"/>
      <c r="M37" s="36"/>
      <c r="N37" s="36"/>
      <c r="S37" s="2"/>
      <c r="T37" s="2"/>
    </row>
    <row r="38" spans="1:20" ht="15.75">
      <c r="A38" s="33"/>
      <c r="B38" s="34" t="s">
        <v>80</v>
      </c>
      <c r="C38" s="36" t="s">
        <v>108</v>
      </c>
      <c r="D38" s="36"/>
      <c r="E38" s="36"/>
      <c r="F38" s="36"/>
      <c r="G38" s="36"/>
      <c r="H38" s="36"/>
      <c r="I38" s="36"/>
      <c r="J38" s="36"/>
      <c r="K38" s="36"/>
      <c r="L38" s="36"/>
      <c r="M38" s="36"/>
      <c r="N38" s="36"/>
      <c r="O38" s="17"/>
      <c r="S38" s="2"/>
      <c r="T38" s="2"/>
    </row>
    <row r="39" spans="1:20" ht="15.75">
      <c r="A39" s="33"/>
      <c r="B39" s="34"/>
      <c r="C39" s="36"/>
      <c r="D39" s="36"/>
      <c r="E39" s="36"/>
      <c r="F39" s="36"/>
      <c r="G39" s="36"/>
      <c r="H39" s="36"/>
      <c r="I39" s="36"/>
      <c r="J39" s="36"/>
      <c r="K39" s="36"/>
      <c r="L39" s="36"/>
      <c r="M39" s="36"/>
      <c r="N39" s="36"/>
      <c r="O39" s="17"/>
      <c r="S39" s="2"/>
      <c r="T39" s="2"/>
    </row>
    <row r="40" spans="1:20" ht="15.75">
      <c r="A40" s="33"/>
      <c r="B40" s="34" t="s">
        <v>81</v>
      </c>
      <c r="C40" s="36" t="s">
        <v>109</v>
      </c>
      <c r="D40" s="36"/>
      <c r="E40" s="36"/>
      <c r="F40" s="36"/>
      <c r="G40" s="36"/>
      <c r="H40" s="36"/>
      <c r="I40" s="36"/>
      <c r="J40" s="36"/>
      <c r="K40" s="36"/>
      <c r="L40" s="36"/>
      <c r="M40" s="36"/>
      <c r="N40" s="36"/>
      <c r="O40" s="17"/>
      <c r="S40" s="2"/>
      <c r="T40" s="2"/>
    </row>
    <row r="41" spans="1:20" ht="15.75">
      <c r="A41" s="35"/>
      <c r="B41" s="35"/>
      <c r="C41" s="36"/>
      <c r="D41" s="36"/>
      <c r="E41" s="36"/>
      <c r="F41" s="36"/>
      <c r="G41" s="36"/>
      <c r="H41" s="36"/>
      <c r="I41" s="36"/>
      <c r="J41" s="36"/>
      <c r="K41" s="36"/>
      <c r="L41" s="36"/>
      <c r="M41" s="36"/>
      <c r="N41" s="36"/>
      <c r="S41" s="2"/>
      <c r="T41" s="2"/>
    </row>
    <row r="42" spans="1:20" s="17" customFormat="1" ht="15.75">
      <c r="A42" s="33"/>
      <c r="B42" s="34" t="s">
        <v>82</v>
      </c>
      <c r="C42" s="36" t="s">
        <v>158</v>
      </c>
      <c r="D42" s="36"/>
      <c r="E42" s="36"/>
      <c r="F42" s="36"/>
      <c r="G42" s="36"/>
      <c r="H42" s="36"/>
      <c r="I42" s="36"/>
      <c r="J42" s="36"/>
      <c r="K42" s="36"/>
      <c r="L42" s="36"/>
      <c r="M42" s="36"/>
      <c r="N42" s="36"/>
      <c r="P42" s="1"/>
      <c r="S42" s="2"/>
      <c r="T42" s="2"/>
    </row>
    <row r="43" spans="1:20" ht="15.75">
      <c r="A43" s="33"/>
      <c r="B43" s="34"/>
      <c r="C43" s="36"/>
      <c r="D43" s="36"/>
      <c r="E43" s="36"/>
      <c r="F43" s="36"/>
      <c r="G43" s="36"/>
      <c r="H43" s="36"/>
      <c r="I43" s="36"/>
      <c r="J43" s="36"/>
      <c r="K43" s="36"/>
      <c r="L43" s="36"/>
      <c r="M43" s="36"/>
      <c r="N43" s="36"/>
      <c r="O43" s="17"/>
      <c r="P43" s="17"/>
      <c r="S43" s="2"/>
      <c r="T43" s="2"/>
    </row>
    <row r="44" spans="1:20" ht="15.75">
      <c r="A44" s="33"/>
      <c r="B44" s="34" t="s">
        <v>83</v>
      </c>
      <c r="C44" s="36" t="s">
        <v>129</v>
      </c>
      <c r="D44" s="36"/>
      <c r="E44" s="36"/>
      <c r="F44" s="36"/>
      <c r="G44" s="36"/>
      <c r="H44" s="36"/>
      <c r="I44" s="36"/>
      <c r="J44" s="36"/>
      <c r="K44" s="36"/>
      <c r="L44" s="36"/>
      <c r="M44" s="36"/>
      <c r="N44" s="36"/>
      <c r="O44" s="17"/>
      <c r="P44" s="17"/>
      <c r="S44" s="2"/>
      <c r="T44" s="2"/>
    </row>
    <row r="45" spans="1:20" ht="15.75">
      <c r="A45" s="33"/>
      <c r="B45" s="34"/>
      <c r="C45" s="36"/>
      <c r="D45" s="36"/>
      <c r="E45" s="36"/>
      <c r="F45" s="36"/>
      <c r="G45" s="36"/>
      <c r="H45" s="36"/>
      <c r="I45" s="36"/>
      <c r="J45" s="36"/>
      <c r="K45" s="36"/>
      <c r="L45" s="36"/>
      <c r="M45" s="36"/>
      <c r="N45" s="36"/>
      <c r="O45" s="17"/>
      <c r="P45" s="17"/>
      <c r="S45" s="2"/>
      <c r="T45" s="2"/>
    </row>
    <row r="46" spans="1:20" ht="15.75">
      <c r="A46" s="33"/>
      <c r="B46" s="34" t="s">
        <v>84</v>
      </c>
      <c r="C46" s="36" t="s">
        <v>246</v>
      </c>
      <c r="D46" s="36"/>
      <c r="E46" s="36"/>
      <c r="F46" s="36"/>
      <c r="G46" s="36"/>
      <c r="H46" s="36"/>
      <c r="I46" s="36"/>
      <c r="J46" s="36"/>
      <c r="K46" s="36"/>
      <c r="L46" s="36"/>
      <c r="M46" s="36"/>
      <c r="N46" s="36"/>
      <c r="O46" s="17"/>
      <c r="P46" s="17"/>
      <c r="S46" s="2"/>
      <c r="T46" s="2"/>
    </row>
    <row r="47" spans="1:20" ht="15.75">
      <c r="A47" s="33"/>
      <c r="B47" s="35"/>
      <c r="C47" s="36"/>
      <c r="D47" s="36"/>
      <c r="E47" s="36"/>
      <c r="F47" s="36"/>
      <c r="G47" s="36"/>
      <c r="H47" s="36"/>
      <c r="I47" s="36"/>
      <c r="J47" s="36"/>
      <c r="K47" s="36"/>
      <c r="L47" s="36"/>
      <c r="M47" s="36"/>
      <c r="N47" s="36"/>
      <c r="P47" s="17"/>
      <c r="S47" s="2"/>
      <c r="T47" s="2"/>
    </row>
    <row r="48" spans="1:20" ht="15.75">
      <c r="A48" s="33"/>
      <c r="B48" s="34" t="s">
        <v>85</v>
      </c>
      <c r="C48" s="36" t="s">
        <v>247</v>
      </c>
      <c r="D48" s="36"/>
      <c r="E48" s="36"/>
      <c r="F48" s="36"/>
      <c r="G48" s="36"/>
      <c r="H48" s="36"/>
      <c r="I48" s="36"/>
      <c r="J48" s="36"/>
      <c r="K48" s="36"/>
      <c r="L48" s="36"/>
      <c r="M48" s="36"/>
      <c r="N48" s="36"/>
      <c r="O48" s="17"/>
      <c r="P48" s="17"/>
      <c r="S48" s="2"/>
      <c r="T48" s="2"/>
    </row>
    <row r="49" spans="1:20" ht="15.75">
      <c r="A49" s="33"/>
      <c r="B49" s="34"/>
      <c r="C49" s="36"/>
      <c r="D49" s="36"/>
      <c r="E49" s="36"/>
      <c r="F49" s="36"/>
      <c r="G49" s="36"/>
      <c r="H49" s="36"/>
      <c r="I49" s="36"/>
      <c r="J49" s="36"/>
      <c r="K49" s="36"/>
      <c r="L49" s="36"/>
      <c r="M49" s="36"/>
      <c r="N49" s="36"/>
      <c r="O49" s="17"/>
      <c r="P49" s="17"/>
      <c r="S49" s="2"/>
      <c r="T49" s="2"/>
    </row>
    <row r="50" spans="1:20" ht="15.75">
      <c r="A50" s="33"/>
      <c r="B50" s="34" t="s">
        <v>86</v>
      </c>
      <c r="C50" s="36" t="s">
        <v>248</v>
      </c>
      <c r="D50" s="36"/>
      <c r="E50" s="36"/>
      <c r="F50" s="36"/>
      <c r="G50" s="36"/>
      <c r="H50" s="36"/>
      <c r="I50" s="36"/>
      <c r="J50" s="36"/>
      <c r="K50" s="36"/>
      <c r="L50" s="36"/>
      <c r="M50" s="36"/>
      <c r="N50" s="36"/>
      <c r="O50" s="17"/>
      <c r="P50" s="17"/>
      <c r="S50" s="2"/>
      <c r="T50" s="2"/>
    </row>
    <row r="51" spans="1:20" ht="15.75">
      <c r="A51" s="33"/>
      <c r="B51" s="34"/>
      <c r="C51" s="36"/>
      <c r="D51" s="36"/>
      <c r="E51" s="36"/>
      <c r="F51" s="36"/>
      <c r="G51" s="36"/>
      <c r="H51" s="36"/>
      <c r="I51" s="36"/>
      <c r="J51" s="36"/>
      <c r="K51" s="36"/>
      <c r="L51" s="36"/>
      <c r="M51" s="36"/>
      <c r="N51" s="36"/>
      <c r="O51" s="17"/>
      <c r="P51" s="17"/>
      <c r="S51" s="2"/>
      <c r="T51" s="2"/>
    </row>
    <row r="52" spans="1:20" s="17" customFormat="1" ht="15.75">
      <c r="A52" s="33"/>
      <c r="B52" s="34" t="s">
        <v>110</v>
      </c>
      <c r="C52" s="36" t="s">
        <v>249</v>
      </c>
      <c r="D52" s="36"/>
      <c r="E52" s="36"/>
      <c r="F52" s="36"/>
      <c r="G52" s="36"/>
      <c r="H52" s="36"/>
      <c r="I52" s="36"/>
      <c r="J52" s="36"/>
      <c r="K52" s="36"/>
      <c r="L52" s="36"/>
      <c r="M52" s="36"/>
      <c r="N52" s="36"/>
      <c r="S52" s="2"/>
      <c r="T52" s="2"/>
    </row>
    <row r="53" spans="1:20" s="17" customFormat="1" ht="15.75">
      <c r="A53" s="33"/>
      <c r="B53" s="33"/>
      <c r="C53" s="36"/>
      <c r="D53" s="36"/>
      <c r="E53" s="36"/>
      <c r="F53" s="36"/>
      <c r="G53" s="36"/>
      <c r="H53" s="36"/>
      <c r="I53" s="36"/>
      <c r="J53" s="36"/>
      <c r="K53" s="36"/>
      <c r="L53" s="36"/>
      <c r="M53" s="36"/>
      <c r="N53" s="36"/>
      <c r="P53" s="1"/>
      <c r="Q53" s="2"/>
      <c r="R53" s="2"/>
      <c r="S53" s="2"/>
      <c r="T53" s="2"/>
    </row>
    <row r="54" spans="1:20" s="17" customFormat="1" ht="15.75">
      <c r="A54" s="33"/>
      <c r="B54" s="34" t="s">
        <v>111</v>
      </c>
      <c r="C54" s="36" t="s">
        <v>250</v>
      </c>
      <c r="D54" s="36"/>
      <c r="E54" s="36"/>
      <c r="F54" s="36"/>
      <c r="G54" s="36"/>
      <c r="H54" s="36"/>
      <c r="I54" s="36"/>
      <c r="J54" s="36"/>
      <c r="K54" s="36"/>
      <c r="L54" s="36"/>
      <c r="M54" s="36"/>
      <c r="N54" s="36"/>
    </row>
    <row r="55" spans="1:20" s="17" customFormat="1" ht="15.75">
      <c r="A55" s="33"/>
      <c r="B55" s="33"/>
      <c r="C55" s="36"/>
      <c r="D55" s="36"/>
      <c r="E55" s="36"/>
      <c r="F55" s="36"/>
      <c r="G55" s="36"/>
      <c r="H55" s="36"/>
      <c r="I55" s="36"/>
      <c r="J55" s="36"/>
      <c r="K55" s="36"/>
      <c r="L55" s="36"/>
      <c r="M55" s="36"/>
      <c r="N55" s="36"/>
    </row>
    <row r="56" spans="1:20" s="17" customFormat="1" ht="15.75">
      <c r="A56" s="33"/>
      <c r="B56" s="34" t="s">
        <v>112</v>
      </c>
      <c r="C56" s="36" t="s">
        <v>251</v>
      </c>
      <c r="D56" s="36"/>
      <c r="E56" s="36"/>
      <c r="F56" s="36"/>
      <c r="G56" s="36"/>
      <c r="H56" s="36"/>
      <c r="I56" s="36"/>
      <c r="J56" s="36"/>
      <c r="K56" s="36"/>
      <c r="L56" s="36"/>
      <c r="M56" s="36"/>
      <c r="N56" s="36"/>
    </row>
    <row r="57" spans="1:20" s="17" customFormat="1" ht="15.75">
      <c r="A57" s="33"/>
      <c r="B57" s="35"/>
      <c r="C57" s="36"/>
      <c r="D57" s="36"/>
      <c r="E57" s="36"/>
      <c r="F57" s="36"/>
      <c r="G57" s="36"/>
      <c r="H57" s="36"/>
      <c r="I57" s="36"/>
      <c r="J57" s="36"/>
      <c r="K57" s="36"/>
      <c r="L57" s="36"/>
      <c r="M57" s="36"/>
      <c r="N57" s="36"/>
      <c r="O57" s="1"/>
    </row>
    <row r="58" spans="1:20" s="17" customFormat="1" ht="15.75">
      <c r="A58" s="33"/>
      <c r="B58" s="34" t="s">
        <v>113</v>
      </c>
      <c r="C58" s="36" t="s">
        <v>252</v>
      </c>
      <c r="D58" s="36"/>
      <c r="E58" s="36"/>
      <c r="F58" s="36"/>
      <c r="G58" s="36"/>
      <c r="H58" s="36"/>
      <c r="I58" s="36"/>
      <c r="J58" s="36"/>
      <c r="K58" s="36"/>
      <c r="L58" s="36"/>
      <c r="M58" s="36"/>
      <c r="N58" s="36"/>
      <c r="O58" s="1"/>
    </row>
    <row r="59" spans="1:20" s="17" customFormat="1" ht="15.75">
      <c r="A59" s="33"/>
      <c r="B59" s="33"/>
      <c r="C59" s="36"/>
      <c r="D59" s="36"/>
      <c r="E59" s="36"/>
      <c r="F59" s="36"/>
      <c r="G59" s="36"/>
      <c r="H59" s="36"/>
      <c r="I59" s="36"/>
      <c r="J59" s="36"/>
      <c r="K59" s="36"/>
      <c r="L59" s="36"/>
      <c r="M59" s="36"/>
      <c r="N59" s="36"/>
      <c r="O59" s="1"/>
    </row>
    <row r="60" spans="1:20" s="17" customFormat="1" ht="15.75">
      <c r="A60" s="35"/>
      <c r="B60" s="34" t="s">
        <v>146</v>
      </c>
      <c r="C60" s="36" t="s">
        <v>253</v>
      </c>
      <c r="D60" s="33"/>
      <c r="E60" s="33"/>
      <c r="F60" s="33"/>
      <c r="G60" s="33"/>
      <c r="H60" s="33"/>
      <c r="I60" s="33"/>
      <c r="J60" s="33"/>
      <c r="K60" s="33"/>
      <c r="L60" s="33"/>
      <c r="M60" s="33"/>
      <c r="N60" s="33"/>
      <c r="O60" s="1"/>
    </row>
    <row r="61" spans="1:20" s="17" customFormat="1" ht="15.75">
      <c r="B61" s="1"/>
      <c r="C61" s="1"/>
      <c r="D61" s="1"/>
      <c r="E61" s="1"/>
      <c r="F61" s="1"/>
      <c r="G61" s="1"/>
      <c r="H61" s="1"/>
      <c r="I61" s="1"/>
      <c r="J61" s="1"/>
      <c r="K61" s="1"/>
      <c r="L61" s="1"/>
      <c r="M61" s="1"/>
      <c r="N61" s="1"/>
      <c r="O61" s="1"/>
    </row>
    <row r="62" spans="1:20" s="17" customFormat="1" ht="15.75">
      <c r="B62" s="1"/>
      <c r="C62" s="1"/>
      <c r="D62" s="1"/>
      <c r="E62" s="1"/>
      <c r="F62" s="1"/>
      <c r="G62" s="1"/>
      <c r="H62" s="1"/>
      <c r="I62" s="1"/>
      <c r="J62" s="1"/>
      <c r="K62" s="1"/>
      <c r="L62" s="1"/>
      <c r="M62" s="1"/>
      <c r="N62" s="1"/>
      <c r="O62" s="1"/>
      <c r="P62" s="36"/>
    </row>
    <row r="63" spans="1:20" s="17" customFormat="1" ht="15.75">
      <c r="B63" s="1"/>
      <c r="C63" s="1"/>
      <c r="D63" s="1"/>
      <c r="E63" s="1"/>
      <c r="F63" s="1"/>
      <c r="G63" s="1"/>
      <c r="H63" s="1"/>
      <c r="I63" s="1"/>
      <c r="J63" s="1"/>
      <c r="K63" s="1"/>
      <c r="L63" s="1"/>
      <c r="M63" s="1"/>
      <c r="N63" s="1"/>
      <c r="O63" s="1"/>
    </row>
    <row r="64" spans="1:20" s="17" customFormat="1" ht="15.75">
      <c r="A64" s="1"/>
      <c r="B64" s="1"/>
      <c r="C64" s="1"/>
      <c r="D64" s="1"/>
      <c r="E64" s="1"/>
      <c r="F64" s="1"/>
      <c r="G64" s="1"/>
      <c r="H64" s="1"/>
      <c r="I64" s="1"/>
      <c r="J64" s="1"/>
      <c r="K64" s="1"/>
      <c r="L64" s="1"/>
      <c r="M64" s="1"/>
      <c r="N64" s="1"/>
      <c r="O64" s="1"/>
    </row>
    <row r="65" spans="1:16" s="17" customFormat="1" ht="15.75">
      <c r="B65" s="1"/>
      <c r="C65" s="1"/>
      <c r="D65" s="1"/>
      <c r="E65" s="1"/>
      <c r="F65" s="1"/>
      <c r="G65" s="1"/>
      <c r="H65" s="1"/>
      <c r="I65" s="1"/>
      <c r="J65" s="1"/>
      <c r="K65" s="1"/>
      <c r="L65" s="1"/>
      <c r="M65" s="1"/>
      <c r="N65" s="1"/>
      <c r="O65" s="1"/>
    </row>
    <row r="66" spans="1:16" s="17" customFormat="1" ht="15.75">
      <c r="A66" s="1"/>
      <c r="B66" s="1"/>
      <c r="C66" s="1"/>
      <c r="D66" s="1"/>
      <c r="E66" s="1"/>
      <c r="F66" s="1"/>
      <c r="G66" s="1"/>
      <c r="H66" s="1"/>
      <c r="I66" s="1"/>
      <c r="J66" s="1"/>
      <c r="K66" s="1"/>
      <c r="L66" s="1"/>
      <c r="M66" s="1"/>
      <c r="N66" s="1"/>
      <c r="O66" s="1"/>
    </row>
    <row r="67" spans="1:16" ht="15.75">
      <c r="P67" s="17"/>
    </row>
    <row r="68" spans="1:16" s="17" customFormat="1" ht="15.75">
      <c r="B68" s="1"/>
      <c r="C68" s="1"/>
      <c r="D68" s="1"/>
      <c r="E68" s="1"/>
      <c r="F68" s="1"/>
      <c r="G68" s="1"/>
      <c r="H68" s="1"/>
      <c r="I68" s="1"/>
      <c r="J68" s="1"/>
      <c r="K68" s="1"/>
      <c r="L68" s="1"/>
      <c r="M68" s="1"/>
      <c r="N68" s="1"/>
      <c r="O68" s="1"/>
    </row>
    <row r="69" spans="1:16" s="17" customFormat="1" ht="15.75">
      <c r="A69" s="1"/>
      <c r="B69" s="1"/>
      <c r="C69" s="1"/>
      <c r="D69" s="1"/>
      <c r="E69" s="1"/>
      <c r="F69" s="1"/>
      <c r="G69" s="1"/>
      <c r="H69" s="1"/>
      <c r="I69" s="1"/>
      <c r="J69" s="1"/>
      <c r="K69" s="1"/>
      <c r="L69" s="1"/>
      <c r="M69" s="1"/>
      <c r="N69" s="1"/>
      <c r="O69" s="1"/>
    </row>
    <row r="70" spans="1:16" s="17" customFormat="1" ht="15.75">
      <c r="A70" s="1"/>
      <c r="B70" s="1"/>
      <c r="C70" s="1"/>
      <c r="D70" s="1"/>
      <c r="E70" s="1"/>
      <c r="F70" s="1"/>
      <c r="G70" s="1"/>
      <c r="H70" s="1"/>
      <c r="I70" s="1"/>
      <c r="J70" s="1"/>
      <c r="K70" s="1"/>
      <c r="L70" s="1"/>
      <c r="M70" s="1"/>
      <c r="N70" s="1"/>
      <c r="O70" s="1"/>
    </row>
    <row r="71" spans="1:16" s="17" customFormat="1" ht="15.75">
      <c r="A71" s="1"/>
      <c r="B71" s="1"/>
      <c r="C71" s="1"/>
      <c r="D71" s="1"/>
      <c r="E71" s="1"/>
      <c r="F71" s="1"/>
      <c r="G71" s="1"/>
      <c r="H71" s="1"/>
      <c r="I71" s="1"/>
      <c r="J71" s="1"/>
      <c r="K71" s="1"/>
      <c r="L71" s="1"/>
      <c r="M71" s="1"/>
      <c r="N71" s="1"/>
      <c r="O71" s="1"/>
    </row>
    <row r="72" spans="1:16" s="17" customFormat="1" ht="15.75">
      <c r="A72" s="1"/>
      <c r="B72" s="1"/>
      <c r="C72" s="1"/>
      <c r="D72" s="1"/>
      <c r="E72" s="1"/>
      <c r="F72" s="1"/>
      <c r="G72" s="1"/>
      <c r="H72" s="1"/>
      <c r="I72" s="1"/>
      <c r="J72" s="1"/>
      <c r="K72" s="1"/>
      <c r="L72" s="1"/>
      <c r="M72" s="1"/>
      <c r="N72" s="1"/>
      <c r="O72" s="1"/>
    </row>
    <row r="73" spans="1:16" s="17" customFormat="1" ht="15.75">
      <c r="A73" s="1"/>
      <c r="B73" s="1"/>
      <c r="C73" s="1"/>
      <c r="D73" s="1"/>
      <c r="E73" s="1"/>
      <c r="F73" s="1"/>
      <c r="G73" s="1"/>
      <c r="H73" s="1"/>
      <c r="I73" s="1"/>
      <c r="J73" s="1"/>
      <c r="K73" s="1"/>
      <c r="L73" s="1"/>
      <c r="M73" s="1"/>
      <c r="N73" s="1"/>
      <c r="O73" s="1"/>
    </row>
    <row r="74" spans="1:16" s="17" customFormat="1" ht="15.75">
      <c r="A74" s="1"/>
      <c r="B74" s="1"/>
      <c r="C74" s="1"/>
      <c r="D74" s="1"/>
      <c r="E74" s="1"/>
      <c r="F74" s="1"/>
      <c r="G74" s="1"/>
      <c r="H74" s="1"/>
      <c r="I74" s="1"/>
      <c r="J74" s="1"/>
      <c r="K74" s="1"/>
      <c r="L74" s="1"/>
      <c r="M74" s="1"/>
      <c r="N74" s="1"/>
      <c r="O74" s="1"/>
    </row>
    <row r="75" spans="1:16" s="17" customFormat="1" ht="15.75">
      <c r="A75" s="1"/>
      <c r="B75" s="1"/>
      <c r="C75" s="1"/>
      <c r="D75" s="1"/>
      <c r="E75" s="1"/>
      <c r="F75" s="1"/>
      <c r="G75" s="1"/>
      <c r="H75" s="1"/>
      <c r="I75" s="1"/>
      <c r="J75" s="1"/>
      <c r="K75" s="1"/>
      <c r="L75" s="1"/>
      <c r="M75" s="1"/>
      <c r="N75" s="1"/>
      <c r="O75" s="1"/>
      <c r="P75" s="1"/>
    </row>
    <row r="76" spans="1:16" s="17" customFormat="1" ht="15.75">
      <c r="A76" s="1"/>
      <c r="B76" s="1"/>
      <c r="C76" s="1"/>
      <c r="D76" s="1"/>
      <c r="E76" s="1"/>
      <c r="F76" s="1"/>
      <c r="G76" s="1"/>
      <c r="H76" s="1"/>
      <c r="I76" s="1"/>
      <c r="J76" s="1"/>
      <c r="K76" s="1"/>
      <c r="L76" s="1"/>
      <c r="M76" s="1"/>
      <c r="N76" s="1"/>
      <c r="O76" s="1"/>
      <c r="P76" s="1"/>
    </row>
    <row r="77" spans="1:16" s="17" customFormat="1" ht="15.75">
      <c r="A77" s="1"/>
      <c r="B77" s="1"/>
      <c r="C77" s="1"/>
      <c r="D77" s="1"/>
      <c r="E77" s="1"/>
      <c r="F77" s="1"/>
      <c r="G77" s="1"/>
      <c r="H77" s="1"/>
      <c r="I77" s="1"/>
      <c r="J77" s="1"/>
      <c r="K77" s="1"/>
      <c r="L77" s="1"/>
      <c r="M77" s="1"/>
      <c r="N77" s="1"/>
      <c r="O77" s="1"/>
      <c r="P77" s="1"/>
    </row>
    <row r="78" spans="1:16" s="17" customFormat="1" ht="15.75">
      <c r="A78" s="1"/>
      <c r="B78" s="1"/>
      <c r="C78" s="1"/>
      <c r="D78" s="1"/>
      <c r="E78" s="1"/>
      <c r="F78" s="1"/>
      <c r="G78" s="1"/>
      <c r="H78" s="1"/>
      <c r="I78" s="1"/>
      <c r="J78" s="1"/>
      <c r="K78" s="1"/>
      <c r="L78" s="1"/>
      <c r="M78" s="1"/>
      <c r="N78" s="1"/>
      <c r="O78" s="1"/>
    </row>
    <row r="79" spans="1:16" s="17" customFormat="1" ht="15.75">
      <c r="A79" s="1"/>
      <c r="B79" s="1"/>
      <c r="C79" s="1"/>
      <c r="D79" s="1"/>
      <c r="E79" s="1"/>
      <c r="F79" s="1"/>
      <c r="G79" s="1"/>
      <c r="H79" s="1"/>
      <c r="I79" s="1"/>
      <c r="J79" s="1"/>
      <c r="K79" s="1"/>
      <c r="L79" s="1"/>
      <c r="M79" s="1"/>
      <c r="N79" s="1"/>
      <c r="O79" s="1"/>
    </row>
    <row r="80" spans="1:16" ht="15.75">
      <c r="P80" s="17"/>
    </row>
    <row r="82" spans="1:16" ht="15.75">
      <c r="P82" s="17"/>
    </row>
    <row r="83" spans="1:16" s="17" customFormat="1" ht="15.75">
      <c r="A83" s="1"/>
      <c r="B83" s="1"/>
      <c r="C83" s="1"/>
      <c r="D83" s="1"/>
      <c r="E83" s="1"/>
      <c r="F83" s="1"/>
      <c r="G83" s="1"/>
      <c r="H83" s="1"/>
      <c r="I83" s="1"/>
      <c r="J83" s="1"/>
      <c r="K83" s="1"/>
      <c r="L83" s="1"/>
      <c r="M83" s="1"/>
      <c r="N83" s="1"/>
      <c r="O83" s="1"/>
      <c r="P83" s="1"/>
    </row>
    <row r="84" spans="1:16" s="17" customFormat="1" ht="15.75">
      <c r="A84" s="1"/>
      <c r="B84" s="1"/>
      <c r="C84" s="1"/>
      <c r="D84" s="1"/>
      <c r="E84" s="1"/>
      <c r="F84" s="1"/>
      <c r="G84" s="1"/>
      <c r="H84" s="1"/>
      <c r="I84" s="1"/>
      <c r="J84" s="1"/>
      <c r="K84" s="1"/>
      <c r="L84" s="1"/>
      <c r="M84" s="1"/>
      <c r="N84" s="1"/>
      <c r="O84" s="1"/>
      <c r="P84" s="1"/>
    </row>
    <row r="85" spans="1:16" s="17" customFormat="1" ht="15.75">
      <c r="A85" s="1"/>
      <c r="B85" s="1"/>
      <c r="C85" s="1"/>
      <c r="D85" s="1"/>
      <c r="E85" s="1"/>
      <c r="F85" s="1"/>
      <c r="G85" s="1"/>
      <c r="H85" s="1"/>
      <c r="I85" s="1"/>
      <c r="J85" s="1"/>
      <c r="K85" s="1"/>
      <c r="L85" s="1"/>
      <c r="M85" s="1"/>
      <c r="N85" s="1"/>
      <c r="O85" s="1"/>
    </row>
    <row r="87" spans="1:16" s="17" customFormat="1" ht="15.75">
      <c r="A87" s="1"/>
      <c r="B87" s="1"/>
      <c r="C87" s="1"/>
      <c r="D87" s="1"/>
      <c r="E87" s="1"/>
      <c r="F87" s="1"/>
      <c r="G87" s="1"/>
      <c r="H87" s="1"/>
      <c r="I87" s="1"/>
      <c r="J87" s="1"/>
      <c r="K87" s="1"/>
      <c r="L87" s="1"/>
      <c r="M87" s="1"/>
      <c r="N87" s="1"/>
      <c r="O87" s="1"/>
      <c r="P87" s="1"/>
    </row>
    <row r="90" spans="1:16" s="17" customFormat="1" ht="15.75">
      <c r="A90" s="1"/>
      <c r="B90" s="1"/>
      <c r="C90" s="1"/>
      <c r="D90" s="1"/>
      <c r="E90" s="1"/>
      <c r="F90" s="1"/>
      <c r="G90" s="1"/>
      <c r="H90" s="1"/>
      <c r="I90" s="1"/>
      <c r="J90" s="1"/>
      <c r="K90" s="1"/>
      <c r="L90" s="1"/>
      <c r="M90" s="1"/>
      <c r="N90" s="1"/>
      <c r="O90" s="1"/>
      <c r="P90" s="1"/>
    </row>
  </sheetData>
  <mergeCells count="9">
    <mergeCell ref="B2:O4"/>
    <mergeCell ref="C7:N7"/>
    <mergeCell ref="C10:F10"/>
    <mergeCell ref="B30:O30"/>
    <mergeCell ref="H10:J10"/>
    <mergeCell ref="C24:D25"/>
    <mergeCell ref="L10:N10"/>
    <mergeCell ref="L12:N12"/>
    <mergeCell ref="L17:N17"/>
  </mergeCells>
  <hyperlinks>
    <hyperlink ref="C36" location="'Synthèse offre d''hébergement'!A1" display="Synthèse de l'offre d'hébergement" xr:uid="{00000000-0004-0000-0100-000000000000}"/>
    <hyperlink ref="C38" location="'Fréquentation HPA'!A1" display="Fréquentation Campings Marennes- Oléron" xr:uid="{00000000-0004-0000-0100-000001000000}"/>
    <hyperlink ref="C40" location="'Fréquentation HPA (2)'!A1" display="Fréquentation Campings Marennes- Oléron (2)" xr:uid="{00000000-0004-0000-0100-000002000000}"/>
    <hyperlink ref="C42" location="'Fréquentation Hôtel'!A1" display="Fréquentation Hôtel Marennes- Oléron" xr:uid="{00000000-0004-0000-0100-000003000000}"/>
    <hyperlink ref="C46" location="'Fréquentation Hôtel (2)'!A1" display="Fréquentation Hôtel Marennes- Oléron (2)" xr:uid="{00000000-0004-0000-0100-000004000000}"/>
    <hyperlink ref="C48" location="'Comparaison EPCI | Dpmt'!A1" display="Comparaison de la fréquentation 2018 des hôtels et des campings de Marennes-Oléron avec celle de la Charente-Maritime" xr:uid="{00000000-0004-0000-0100-000005000000}"/>
    <hyperlink ref="C52" location="'Hôtels - Nuitées'!Zone_d_impression" display="Nuitées dans les hôtels" xr:uid="{00000000-0004-0000-0100-000006000000}"/>
    <hyperlink ref="C54" location="'Hôtels - Nuitées étrangères '!Zone_d_impression" display="Nuitées étrangères dans les hôtels" xr:uid="{00000000-0004-0000-0100-000007000000}"/>
    <hyperlink ref="C34" location="'Offre Hébergements'!A1" display="Offre d'hébergement de la CC de l'Île d'Oléron et de la CC du Bassin de Marennes" xr:uid="{00000000-0004-0000-0100-000008000000}"/>
    <hyperlink ref="C34:J34" location="'Offre Hébergements'!A1" display="Offre d'hébergement du territoire de Marennes-Oléron" xr:uid="{00000000-0004-0000-0100-000009000000}"/>
    <hyperlink ref="C36:I36" location="'Synthèse offre d''hébergement'!A1" display="Synthèse de l'offre d'hébergement" xr:uid="{00000000-0004-0000-0100-00000A000000}"/>
    <hyperlink ref="C38:I38" location="'Offre labellisée'!Zone_d_impression" display="Offre labellisée" xr:uid="{00000000-0004-0000-0100-00000B000000}"/>
    <hyperlink ref="C40:I40" location="'Fréquentation '!Zone_d_impression" display="Fréquentation touristique - Nuitées touristiques" xr:uid="{00000000-0004-0000-0100-00000C000000}"/>
    <hyperlink ref="C42:I42" location="'Origine des clientèles'!Zone_d_impression" display="Origine des clientèles" xr:uid="{00000000-0004-0000-0100-00000D000000}"/>
    <hyperlink ref="C46:I46" location="'Campings - Nuitées'!Zone_d_impression" display="Nuitées dans les hôtelleries de plein air" xr:uid="{00000000-0004-0000-0100-00000E000000}"/>
    <hyperlink ref="C48:N48" location="'Campings - Nuitées étrangères '!Zone_d_impression" display="Nuitées étrangères dans les hôtelleries de plein air" xr:uid="{00000000-0004-0000-0100-00000F000000}"/>
    <hyperlink ref="C50:I50" location="'Campings - TO | durée séjour'!Zone_d_impression" display="Taux d'occupation et durée de séjour dans les hôtelleries de plein air" xr:uid="{00000000-0004-0000-0100-000010000000}"/>
    <hyperlink ref="C56" location="'Hôtels - TO | durée séjour '!Zone_d_impression" display="Taux d'occupation et durée de séjour dans les hôtels" xr:uid="{00000000-0004-0000-0100-000011000000}"/>
    <hyperlink ref="C58" location="'Sites de visite'!Zone_d_impression" display="Sites de visite " xr:uid="{00000000-0004-0000-0100-000012000000}"/>
    <hyperlink ref="C60" location="'Fréquentation Golf'!A1" display="Golfs" xr:uid="{00000000-0004-0000-0100-000013000000}"/>
    <hyperlink ref="C44" location="Tarifs!A1" display="Tarifs en hôtellerie et meublés de tourisme" xr:uid="{00000000-0004-0000-0100-000014000000}"/>
    <hyperlink ref="C32:J32" location="'Données économiques'!Zone_d_impression" display="Emplois touristiques" xr:uid="{00000000-0004-0000-0100-000015000000}"/>
    <hyperlink ref="C40:G40" location="'Fréquentation touristique '!Zone_d_impression" display="Fréquentation touristique - Nuitées touristiques" xr:uid="{00000000-0004-0000-0100-000016000000}"/>
  </hyperlinks>
  <pageMargins left="0.7" right="0.7" top="0.75" bottom="0.75" header="0.3" footer="0.3"/>
  <pageSetup paperSize="9" scale="4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rgb="FF007FA9"/>
    <pageSetUpPr fitToPage="1"/>
  </sheetPr>
  <dimension ref="A1:N57"/>
  <sheetViews>
    <sheetView showGridLines="0" zoomScaleNormal="100" zoomScaleSheetLayoutView="107" workbookViewId="0">
      <selection activeCell="B2" sqref="B2:F4"/>
    </sheetView>
  </sheetViews>
  <sheetFormatPr baseColWidth="10" defaultColWidth="11.42578125" defaultRowHeight="14.25"/>
  <cols>
    <col min="1" max="1" width="11.5703125" style="2" customWidth="1"/>
    <col min="2" max="2" width="54.140625" style="2" bestFit="1" customWidth="1"/>
    <col min="3" max="3" width="22.42578125" style="2" customWidth="1"/>
    <col min="4" max="4" width="15.28515625" style="2" customWidth="1"/>
    <col min="5" max="5" width="15.7109375" style="2" customWidth="1"/>
    <col min="6" max="6" width="15.42578125" style="2" customWidth="1"/>
    <col min="7" max="16384" width="11.42578125" style="2"/>
  </cols>
  <sheetData>
    <row r="1" spans="2:14" ht="15" thickBot="1"/>
    <row r="2" spans="2:14" ht="13.9" customHeight="1">
      <c r="B2" s="605" t="s">
        <v>245</v>
      </c>
      <c r="C2" s="606"/>
      <c r="D2" s="606"/>
      <c r="E2" s="606"/>
      <c r="F2" s="607"/>
    </row>
    <row r="3" spans="2:14" ht="13.9" customHeight="1">
      <c r="B3" s="608"/>
      <c r="C3" s="609"/>
      <c r="D3" s="609"/>
      <c r="E3" s="609"/>
      <c r="F3" s="610"/>
    </row>
    <row r="4" spans="2:14" ht="14.45" customHeight="1" thickBot="1">
      <c r="B4" s="611"/>
      <c r="C4" s="612"/>
      <c r="D4" s="612"/>
      <c r="E4" s="612"/>
      <c r="F4" s="613"/>
    </row>
    <row r="5" spans="2:14" ht="14.45" customHeight="1">
      <c r="B5" s="614" t="s">
        <v>271</v>
      </c>
      <c r="C5" s="614"/>
      <c r="D5" s="614"/>
      <c r="E5" s="614"/>
      <c r="F5" s="614"/>
    </row>
    <row r="6" spans="2:14" ht="14.45" customHeight="1">
      <c r="B6" s="340"/>
      <c r="C6" s="340"/>
      <c r="D6" s="340"/>
      <c r="E6" s="340"/>
      <c r="F6" s="340"/>
    </row>
    <row r="7" spans="2:14" ht="14.45" customHeight="1">
      <c r="B7" s="615" t="s">
        <v>295</v>
      </c>
      <c r="C7" s="616"/>
      <c r="D7" s="616"/>
      <c r="E7" s="616"/>
      <c r="F7" s="617"/>
    </row>
    <row r="8" spans="2:14" ht="14.45" customHeight="1">
      <c r="B8" s="618"/>
      <c r="C8" s="619"/>
      <c r="D8" s="619"/>
      <c r="E8" s="619"/>
      <c r="F8" s="620"/>
    </row>
    <row r="9" spans="2:14" ht="14.45" customHeight="1">
      <c r="B9" s="618"/>
      <c r="C9" s="619"/>
      <c r="D9" s="619"/>
      <c r="E9" s="619"/>
      <c r="F9" s="620"/>
    </row>
    <row r="10" spans="2:14" ht="14.45" customHeight="1">
      <c r="B10" s="618"/>
      <c r="C10" s="619"/>
      <c r="D10" s="619"/>
      <c r="E10" s="619"/>
      <c r="F10" s="620"/>
    </row>
    <row r="11" spans="2:14" ht="14.45" customHeight="1">
      <c r="B11" s="618"/>
      <c r="C11" s="619"/>
      <c r="D11" s="619"/>
      <c r="E11" s="619"/>
      <c r="F11" s="620"/>
    </row>
    <row r="12" spans="2:14" ht="46.15" customHeight="1">
      <c r="B12" s="621"/>
      <c r="C12" s="622"/>
      <c r="D12" s="622"/>
      <c r="E12" s="622"/>
      <c r="F12" s="623"/>
    </row>
    <row r="13" spans="2:14" ht="14.25" customHeight="1">
      <c r="B13" s="340"/>
      <c r="C13" s="340"/>
      <c r="D13" s="340"/>
      <c r="E13" s="340"/>
      <c r="F13" s="340"/>
    </row>
    <row r="14" spans="2:14" ht="18">
      <c r="B14" s="58" t="s">
        <v>188</v>
      </c>
      <c r="D14" s="132" t="s">
        <v>182</v>
      </c>
      <c r="E14" s="133"/>
      <c r="F14" s="133"/>
      <c r="L14" s="26"/>
      <c r="M14" s="26"/>
      <c r="N14" s="26"/>
    </row>
    <row r="15" spans="2:14" ht="12.75" customHeight="1">
      <c r="B15" s="258"/>
      <c r="D15" s="134"/>
      <c r="E15" s="134"/>
      <c r="F15" s="134"/>
      <c r="L15" s="26"/>
      <c r="M15" s="26"/>
      <c r="N15" s="26"/>
    </row>
    <row r="16" spans="2:14">
      <c r="B16" s="338" t="s">
        <v>189</v>
      </c>
      <c r="D16" s="215" t="s">
        <v>184</v>
      </c>
      <c r="E16" s="341"/>
      <c r="F16" s="341"/>
    </row>
    <row r="17" spans="2:6">
      <c r="B17" s="339" t="s">
        <v>272</v>
      </c>
      <c r="D17" s="135"/>
      <c r="E17" s="341"/>
      <c r="F17" s="341"/>
    </row>
    <row r="18" spans="2:6">
      <c r="B18" s="338"/>
      <c r="D18" s="136"/>
      <c r="E18" s="341"/>
      <c r="F18" s="341"/>
    </row>
    <row r="19" spans="2:6">
      <c r="B19" s="338" t="str">
        <f>"Montant taxe de séjour collecté : "&amp;C52&amp;"€"</f>
        <v>Montant taxe de séjour collecté : 802771€</v>
      </c>
      <c r="D19" s="215" t="str">
        <f>"Montant taxe de séjour collecté : "&amp;D52&amp;"€"</f>
        <v>Montant taxe de séjour collecté : 14350308€</v>
      </c>
      <c r="E19" s="342"/>
      <c r="F19" s="342"/>
    </row>
    <row r="20" spans="2:6">
      <c r="B20" s="20"/>
      <c r="C20" s="27"/>
      <c r="D20" s="20"/>
    </row>
    <row r="22" spans="2:6" ht="18">
      <c r="B22" s="602" t="s">
        <v>144</v>
      </c>
      <c r="C22" s="603"/>
      <c r="D22" s="603"/>
      <c r="E22" s="603"/>
      <c r="F22" s="604"/>
    </row>
    <row r="23" spans="2:6">
      <c r="C23" s="343"/>
    </row>
    <row r="24" spans="2:6">
      <c r="C24" s="57" t="s">
        <v>188</v>
      </c>
      <c r="D24" s="193" t="s">
        <v>183</v>
      </c>
    </row>
    <row r="25" spans="2:6">
      <c r="B25" s="57" t="s">
        <v>258</v>
      </c>
      <c r="C25" s="216">
        <v>2590</v>
      </c>
      <c r="D25" s="151">
        <v>16720</v>
      </c>
    </row>
    <row r="26" spans="2:6">
      <c r="B26" s="57" t="s">
        <v>132</v>
      </c>
      <c r="C26" s="217">
        <v>8.6999999999999994E-2</v>
      </c>
      <c r="D26" s="218" t="s">
        <v>185</v>
      </c>
    </row>
    <row r="27" spans="2:6">
      <c r="B27" s="344"/>
    </row>
    <row r="28" spans="2:6" ht="18.600000000000001" customHeight="1">
      <c r="B28" s="57" t="s">
        <v>130</v>
      </c>
      <c r="C28" s="217">
        <v>2.1000000000000001E-2</v>
      </c>
      <c r="D28" s="159">
        <v>4.9000000000000002E-2</v>
      </c>
    </row>
    <row r="29" spans="2:6" ht="29.45" customHeight="1">
      <c r="B29" s="57" t="s">
        <v>131</v>
      </c>
      <c r="C29" s="216">
        <v>2110</v>
      </c>
      <c r="D29" s="151">
        <v>14210</v>
      </c>
    </row>
    <row r="30" spans="2:6">
      <c r="B30" s="57" t="s">
        <v>133</v>
      </c>
      <c r="C30" s="217">
        <v>0.22700000000000001</v>
      </c>
      <c r="D30" s="159">
        <v>0.22500000000000001</v>
      </c>
    </row>
    <row r="32" spans="2:6" ht="18">
      <c r="B32" s="602" t="s">
        <v>159</v>
      </c>
      <c r="C32" s="603"/>
      <c r="D32" s="603"/>
      <c r="E32" s="603"/>
      <c r="F32" s="604"/>
    </row>
    <row r="34" spans="2:12">
      <c r="C34" s="57" t="s">
        <v>188</v>
      </c>
      <c r="D34" s="193" t="s">
        <v>183</v>
      </c>
    </row>
    <row r="35" spans="2:12">
      <c r="B35" s="57" t="s">
        <v>134</v>
      </c>
      <c r="C35" s="216">
        <v>810</v>
      </c>
      <c r="D35" s="151">
        <v>5250</v>
      </c>
      <c r="E35" s="24"/>
    </row>
    <row r="36" spans="2:12">
      <c r="B36" s="57" t="s">
        <v>135</v>
      </c>
      <c r="C36" s="216">
        <v>310</v>
      </c>
      <c r="D36" s="151">
        <v>4620</v>
      </c>
      <c r="E36" s="24"/>
    </row>
    <row r="37" spans="2:12">
      <c r="B37" s="57" t="s">
        <v>282</v>
      </c>
      <c r="C37" s="216">
        <v>320</v>
      </c>
      <c r="D37" s="151">
        <v>1620</v>
      </c>
      <c r="E37" s="24"/>
    </row>
    <row r="38" spans="2:12">
      <c r="B38" s="57" t="s">
        <v>136</v>
      </c>
      <c r="C38" s="216">
        <v>620</v>
      </c>
      <c r="D38" s="151">
        <v>2480</v>
      </c>
      <c r="E38" s="24"/>
    </row>
    <row r="39" spans="2:12">
      <c r="B39" s="57" t="s">
        <v>138</v>
      </c>
      <c r="C39" s="216">
        <v>210</v>
      </c>
      <c r="D39" s="151">
        <v>930</v>
      </c>
      <c r="E39" s="24"/>
    </row>
    <row r="40" spans="2:12">
      <c r="B40" s="57" t="s">
        <v>137</v>
      </c>
      <c r="C40" s="216">
        <f>510-470</f>
        <v>40</v>
      </c>
      <c r="D40" s="151">
        <v>510</v>
      </c>
      <c r="E40" s="24"/>
    </row>
    <row r="41" spans="2:12">
      <c r="B41" s="57" t="s">
        <v>139</v>
      </c>
      <c r="C41" s="216">
        <v>60</v>
      </c>
      <c r="D41" s="151">
        <v>400</v>
      </c>
      <c r="E41" s="24"/>
    </row>
    <row r="42" spans="2:12">
      <c r="B42" s="57" t="s">
        <v>140</v>
      </c>
      <c r="C42" s="216">
        <v>220</v>
      </c>
      <c r="D42" s="151">
        <v>910</v>
      </c>
      <c r="E42" s="24"/>
    </row>
    <row r="43" spans="2:12">
      <c r="B43" s="56"/>
    </row>
    <row r="44" spans="2:12">
      <c r="B44" s="57" t="s">
        <v>141</v>
      </c>
      <c r="C44" s="216" t="s">
        <v>142</v>
      </c>
      <c r="D44" s="151" t="s">
        <v>186</v>
      </c>
    </row>
    <row r="45" spans="2:12">
      <c r="F45" s="54"/>
    </row>
    <row r="47" spans="2:12" ht="18">
      <c r="B47" s="602" t="s">
        <v>147</v>
      </c>
      <c r="C47" s="603"/>
      <c r="D47" s="603"/>
      <c r="E47" s="603"/>
      <c r="F47" s="604"/>
    </row>
    <row r="48" spans="2:12" ht="13.9" customHeight="1">
      <c r="B48" s="356"/>
      <c r="C48" s="356"/>
      <c r="D48" s="356"/>
      <c r="E48" s="356"/>
      <c r="F48" s="356"/>
      <c r="G48" s="356"/>
      <c r="H48" s="356"/>
      <c r="I48" s="356"/>
      <c r="J48" s="356"/>
      <c r="K48" s="356"/>
      <c r="L48" s="356"/>
    </row>
    <row r="49" spans="1:12">
      <c r="A49" s="356"/>
      <c r="B49" s="356"/>
      <c r="C49" s="356"/>
      <c r="D49" s="356"/>
      <c r="E49" s="356"/>
      <c r="F49" s="356"/>
      <c r="G49" s="356"/>
      <c r="H49" s="356"/>
      <c r="I49" s="356"/>
      <c r="J49" s="356"/>
      <c r="K49" s="356"/>
      <c r="L49" s="356"/>
    </row>
    <row r="51" spans="1:12">
      <c r="C51" s="57" t="s">
        <v>188</v>
      </c>
      <c r="D51" s="193" t="s">
        <v>183</v>
      </c>
    </row>
    <row r="52" spans="1:12">
      <c r="B52" s="57" t="s">
        <v>419</v>
      </c>
      <c r="C52" s="55">
        <v>802771</v>
      </c>
      <c r="D52" s="151">
        <v>14350308</v>
      </c>
      <c r="E52" s="24"/>
    </row>
    <row r="53" spans="1:12">
      <c r="B53" s="57" t="s">
        <v>147</v>
      </c>
      <c r="C53" s="55">
        <v>802771</v>
      </c>
      <c r="D53" s="151">
        <v>13119107</v>
      </c>
      <c r="E53" s="24"/>
    </row>
    <row r="54" spans="1:12">
      <c r="B54" s="57" t="s">
        <v>148</v>
      </c>
      <c r="C54" s="55">
        <v>0</v>
      </c>
      <c r="D54" s="151">
        <v>1231201</v>
      </c>
      <c r="E54" s="24"/>
    </row>
    <row r="55" spans="1:12">
      <c r="B55" s="57" t="s">
        <v>259</v>
      </c>
      <c r="C55" s="55">
        <v>1533</v>
      </c>
      <c r="D55" s="151">
        <v>23883</v>
      </c>
      <c r="E55" s="24"/>
    </row>
    <row r="56" spans="1:12" ht="14.65" customHeight="1">
      <c r="B56" s="57" t="s">
        <v>420</v>
      </c>
      <c r="C56" s="55">
        <v>267869</v>
      </c>
      <c r="D56" s="151">
        <v>3867657</v>
      </c>
      <c r="E56" s="24"/>
    </row>
    <row r="57" spans="1:12">
      <c r="B57" s="2" t="s">
        <v>281</v>
      </c>
      <c r="E57" s="54"/>
    </row>
  </sheetData>
  <mergeCells count="6">
    <mergeCell ref="B47:F47"/>
    <mergeCell ref="B32:F32"/>
    <mergeCell ref="B2:F4"/>
    <mergeCell ref="B5:F5"/>
    <mergeCell ref="B22:F22"/>
    <mergeCell ref="B7:F12"/>
  </mergeCells>
  <pageMargins left="0.7" right="0.7" top="0.75" bottom="0.75" header="0.3" footer="0.3"/>
  <pageSetup paperSize="9" scale="5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rgb="FFC2CC66"/>
    <pageSetUpPr fitToPage="1"/>
  </sheetPr>
  <dimension ref="B2:L92"/>
  <sheetViews>
    <sheetView showGridLines="0" zoomScale="80" zoomScaleNormal="80" workbookViewId="0">
      <selection activeCell="B2" sqref="B2:K3"/>
    </sheetView>
  </sheetViews>
  <sheetFormatPr baseColWidth="10" defaultColWidth="11.5703125" defaultRowHeight="14.25"/>
  <cols>
    <col min="1" max="1" width="7.28515625" style="2" customWidth="1"/>
    <col min="2" max="2" width="30.5703125" style="2" customWidth="1"/>
    <col min="3" max="3" width="25.140625" style="2" customWidth="1"/>
    <col min="4" max="4" width="31.28515625" style="2" customWidth="1"/>
    <col min="5" max="5" width="26.85546875" style="3" customWidth="1"/>
    <col min="6" max="6" width="15.28515625" style="3" customWidth="1"/>
    <col min="7" max="7" width="17.42578125" style="2" customWidth="1"/>
    <col min="8" max="8" width="14.42578125" style="2" customWidth="1"/>
    <col min="9" max="9" width="15.7109375" style="2" customWidth="1"/>
    <col min="10" max="10" width="19.85546875" style="2" customWidth="1"/>
    <col min="11" max="11" width="21.85546875" style="2" customWidth="1"/>
    <col min="12" max="12" width="16.140625" style="2" customWidth="1"/>
    <col min="13" max="16384" width="11.5703125" style="2"/>
  </cols>
  <sheetData>
    <row r="2" spans="2:12" ht="14.45" customHeight="1">
      <c r="B2" s="635" t="s">
        <v>280</v>
      </c>
      <c r="C2" s="635"/>
      <c r="D2" s="635"/>
      <c r="E2" s="635"/>
      <c r="F2" s="635"/>
      <c r="G2" s="635"/>
      <c r="H2" s="635"/>
      <c r="I2" s="635"/>
      <c r="J2" s="635"/>
      <c r="K2" s="635"/>
    </row>
    <row r="3" spans="2:12" ht="14.45" customHeight="1">
      <c r="B3" s="635"/>
      <c r="C3" s="635"/>
      <c r="D3" s="635"/>
      <c r="E3" s="635"/>
      <c r="F3" s="635"/>
      <c r="G3" s="635"/>
      <c r="H3" s="635"/>
      <c r="I3" s="635"/>
      <c r="J3" s="635"/>
      <c r="K3" s="635"/>
    </row>
    <row r="4" spans="2:12" ht="15" customHeight="1">
      <c r="B4" s="64"/>
      <c r="C4" s="64"/>
      <c r="D4" s="64"/>
      <c r="E4" s="64"/>
      <c r="F4" s="64"/>
      <c r="G4" s="64"/>
      <c r="H4" s="64"/>
      <c r="I4" s="377"/>
      <c r="J4" s="377"/>
      <c r="K4" s="377" t="s">
        <v>423</v>
      </c>
    </row>
    <row r="5" spans="2:12">
      <c r="B5" s="636" t="s">
        <v>163</v>
      </c>
      <c r="C5" s="636"/>
      <c r="D5" s="636"/>
      <c r="E5" s="636"/>
      <c r="F5" s="636"/>
      <c r="G5" s="636"/>
      <c r="H5" s="636"/>
      <c r="I5" s="636"/>
      <c r="J5" s="636"/>
      <c r="K5" s="376"/>
    </row>
    <row r="6" spans="2:12">
      <c r="B6" s="30"/>
      <c r="C6" s="358"/>
      <c r="D6" s="340"/>
      <c r="E6" s="340"/>
      <c r="F6" s="340"/>
      <c r="G6" s="340"/>
      <c r="H6" s="340"/>
      <c r="I6" s="340"/>
      <c r="J6" s="340"/>
      <c r="K6" s="340"/>
    </row>
    <row r="7" spans="2:12" ht="18">
      <c r="B7" s="58" t="s">
        <v>190</v>
      </c>
      <c r="C7" s="223"/>
      <c r="D7" s="58"/>
      <c r="E7" s="132" t="s">
        <v>182</v>
      </c>
      <c r="F7" s="132"/>
      <c r="G7" s="132"/>
      <c r="H7" s="132"/>
      <c r="I7" s="385"/>
      <c r="J7" s="385"/>
      <c r="K7" s="385"/>
      <c r="L7" s="385"/>
    </row>
    <row r="8" spans="2:12" ht="7.5" customHeight="1">
      <c r="B8" s="59"/>
      <c r="C8" s="60"/>
      <c r="D8" s="61"/>
      <c r="E8" s="134"/>
      <c r="F8" s="134"/>
      <c r="G8" s="134"/>
      <c r="H8" s="134"/>
      <c r="I8" s="385"/>
      <c r="J8" s="385"/>
      <c r="K8" s="385"/>
      <c r="L8" s="385"/>
    </row>
    <row r="9" spans="2:12" ht="34.9" customHeight="1">
      <c r="B9" s="492" t="str">
        <f>CONCATENATE(ROUND(K88,0)&amp; " lits touristiques dont ")</f>
        <v xml:space="preserve">77433 lits touristiques dont </v>
      </c>
      <c r="C9" s="62" t="str">
        <f>CONCATENATE(ROUND(K90,0)&amp;" lits touristiques marchands")</f>
        <v>17901 lits touristiques marchands</v>
      </c>
      <c r="D9" s="137"/>
      <c r="E9" s="140" t="s">
        <v>402</v>
      </c>
      <c r="F9" s="490" t="s">
        <v>403</v>
      </c>
      <c r="G9" s="139"/>
      <c r="H9" s="139"/>
      <c r="I9" s="385"/>
      <c r="J9" s="385"/>
      <c r="K9" s="385"/>
      <c r="L9" s="385"/>
    </row>
    <row r="10" spans="2:12" ht="4.5" customHeight="1">
      <c r="B10" s="492"/>
      <c r="C10" s="62"/>
      <c r="D10" s="131"/>
      <c r="E10" s="139"/>
      <c r="F10" s="139"/>
      <c r="G10" s="139"/>
      <c r="H10" s="139"/>
      <c r="I10" s="385"/>
      <c r="J10" s="385"/>
      <c r="K10" s="385"/>
      <c r="L10" s="385"/>
    </row>
    <row r="11" spans="2:12" ht="18">
      <c r="B11" s="492">
        <f>K39</f>
        <v>40</v>
      </c>
      <c r="C11" s="62" t="str">
        <f>CONCATENATE("campings / "&amp;ROUND((B11/E11)*100,0)&amp; "% de l'offre en Charentes")</f>
        <v>campings / 11% de l'offre en Charentes</v>
      </c>
      <c r="D11" s="62"/>
      <c r="E11" s="140">
        <v>351</v>
      </c>
      <c r="F11" s="491" t="s">
        <v>427</v>
      </c>
      <c r="G11" s="139"/>
      <c r="H11" s="139"/>
      <c r="I11" s="385"/>
      <c r="J11" s="385"/>
      <c r="K11" s="385"/>
      <c r="L11" s="385"/>
    </row>
    <row r="12" spans="2:12" ht="3" customHeight="1">
      <c r="B12" s="492"/>
      <c r="C12" s="62"/>
      <c r="D12" s="62"/>
      <c r="E12" s="139"/>
      <c r="F12" s="491"/>
      <c r="G12" s="139"/>
      <c r="H12" s="139"/>
      <c r="I12" s="385"/>
      <c r="J12" s="385"/>
      <c r="K12" s="385"/>
      <c r="L12" s="385"/>
    </row>
    <row r="13" spans="2:12" ht="18">
      <c r="B13" s="492">
        <f>K53</f>
        <v>59</v>
      </c>
      <c r="C13" s="62" t="str">
        <f>CONCATENATE("hôtels / "&amp;ROUND((B13/E13)*100,0)&amp; "% de l'offre en Charentes")</f>
        <v>hôtels / 19% de l'offre en Charentes</v>
      </c>
      <c r="D13" s="62"/>
      <c r="E13" s="140">
        <v>318</v>
      </c>
      <c r="F13" s="491" t="s">
        <v>428</v>
      </c>
      <c r="G13" s="139"/>
      <c r="H13" s="139"/>
      <c r="I13" s="385"/>
      <c r="J13" s="385"/>
      <c r="K13" s="385"/>
      <c r="L13" s="385"/>
    </row>
    <row r="14" spans="2:12" ht="4.5" customHeight="1">
      <c r="B14" s="492"/>
      <c r="C14" s="62"/>
      <c r="D14" s="62"/>
      <c r="E14" s="139"/>
      <c r="F14" s="491"/>
      <c r="G14" s="139"/>
      <c r="H14" s="139"/>
      <c r="I14" s="385"/>
      <c r="J14" s="385"/>
      <c r="K14" s="385"/>
      <c r="L14" s="385"/>
    </row>
    <row r="15" spans="2:12" ht="18">
      <c r="B15" s="492">
        <f>K67</f>
        <v>667</v>
      </c>
      <c r="C15" s="62" t="str">
        <f>CONCATENATE("meublés / "&amp;ROUND((B15/E15)*100,0)&amp; "% de l'offre en Charentes")</f>
        <v>meublés / 7% de l'offre en Charentes</v>
      </c>
      <c r="D15" s="62"/>
      <c r="E15" s="140">
        <v>9365</v>
      </c>
      <c r="F15" s="491" t="s">
        <v>429</v>
      </c>
      <c r="G15" s="139"/>
      <c r="H15" s="139"/>
      <c r="I15" s="385"/>
      <c r="J15" s="385"/>
      <c r="K15" s="385"/>
      <c r="L15" s="385"/>
    </row>
    <row r="16" spans="2:12" ht="4.5" customHeight="1">
      <c r="B16" s="492"/>
      <c r="C16" s="62"/>
      <c r="D16" s="62"/>
      <c r="E16" s="139"/>
      <c r="F16" s="491"/>
      <c r="G16" s="139"/>
      <c r="H16" s="139"/>
      <c r="I16" s="385"/>
      <c r="J16" s="385"/>
      <c r="K16" s="385"/>
      <c r="L16" s="385"/>
    </row>
    <row r="17" spans="2:12" ht="18">
      <c r="B17" s="492">
        <f>K81</f>
        <v>27</v>
      </c>
      <c r="C17" s="62" t="str">
        <f>CONCATENATE("hébergements collectifs / "&amp;ROUND((B17/E17)*100,0)&amp; "% de l'offre en Charentes")</f>
        <v>hébergements collectifs / 20% de l'offre en Charentes</v>
      </c>
      <c r="D17" s="62"/>
      <c r="E17" s="140">
        <v>132</v>
      </c>
      <c r="F17" s="491" t="s">
        <v>430</v>
      </c>
      <c r="G17" s="139"/>
      <c r="H17" s="139"/>
      <c r="I17" s="385"/>
      <c r="J17" s="385"/>
      <c r="K17" s="385"/>
      <c r="L17" s="385"/>
    </row>
    <row r="18" spans="2:12" ht="4.5" customHeight="1">
      <c r="B18" s="492"/>
      <c r="C18" s="62"/>
      <c r="D18" s="62"/>
      <c r="E18" s="139"/>
      <c r="F18" s="491"/>
      <c r="G18" s="139"/>
      <c r="H18" s="139"/>
      <c r="I18" s="385"/>
      <c r="J18" s="385"/>
      <c r="K18" s="385"/>
      <c r="L18" s="385"/>
    </row>
    <row r="19" spans="2:12" ht="18">
      <c r="B19" s="492">
        <f>K83</f>
        <v>257</v>
      </c>
      <c r="C19" s="62" t="str">
        <f>CONCATENATE("chambres d'hôtes/ "&amp;ROUND((B19/E19)*100,0)&amp; "% de l'offre en Charentes")</f>
        <v>chambres d'hôtes/ 43% de l'offre en Charentes</v>
      </c>
      <c r="D19" s="62"/>
      <c r="E19" s="140">
        <v>602</v>
      </c>
      <c r="F19" s="491" t="s">
        <v>431</v>
      </c>
      <c r="G19" s="139"/>
      <c r="H19" s="139"/>
      <c r="I19" s="385"/>
      <c r="J19" s="385"/>
      <c r="K19" s="385"/>
      <c r="L19" s="385"/>
    </row>
    <row r="20" spans="2:12" ht="4.5" customHeight="1">
      <c r="B20" s="492"/>
      <c r="C20" s="62"/>
      <c r="D20" s="62"/>
      <c r="E20" s="139"/>
      <c r="F20" s="491"/>
      <c r="G20" s="139"/>
      <c r="H20" s="139"/>
      <c r="I20" s="385"/>
      <c r="J20" s="385"/>
      <c r="K20" s="385"/>
      <c r="L20" s="385"/>
    </row>
    <row r="21" spans="2:12" ht="18">
      <c r="B21" s="492">
        <f>K85</f>
        <v>12741.297123094471</v>
      </c>
      <c r="C21" s="62" t="str">
        <f>CONCATENATE("résidences secondaires / "&amp;ROUND((B21/E21)*100,0)&amp; "% de l'offre en Charentes")</f>
        <v>résidences secondaires / 12% de l'offre en Charentes</v>
      </c>
      <c r="D21" s="62"/>
      <c r="E21" s="493">
        <v>110319.59757857947</v>
      </c>
      <c r="F21" s="491" t="s">
        <v>432</v>
      </c>
      <c r="G21" s="139"/>
      <c r="H21" s="139"/>
      <c r="I21" s="385"/>
      <c r="J21" s="385"/>
      <c r="K21" s="385"/>
      <c r="L21" s="385"/>
    </row>
    <row r="22" spans="2:12">
      <c r="B22" s="54" t="s">
        <v>270</v>
      </c>
      <c r="D22" s="9"/>
      <c r="E22" s="130"/>
    </row>
    <row r="23" spans="2:12">
      <c r="B23" s="54"/>
      <c r="D23" s="9"/>
      <c r="E23" s="130"/>
    </row>
    <row r="24" spans="2:12">
      <c r="B24" s="248" t="s">
        <v>273</v>
      </c>
      <c r="D24" s="9"/>
      <c r="E24" s="130"/>
    </row>
    <row r="25" spans="2:12">
      <c r="B25" s="9"/>
      <c r="D25" s="9"/>
    </row>
    <row r="26" spans="2:12" ht="29.25" thickBot="1">
      <c r="B26" s="57" t="s">
        <v>0</v>
      </c>
      <c r="C26" s="78" t="s">
        <v>1</v>
      </c>
      <c r="D26" s="213" t="s">
        <v>2</v>
      </c>
      <c r="E26" s="213">
        <v>2016</v>
      </c>
      <c r="F26" s="213" t="s">
        <v>254</v>
      </c>
      <c r="G26" s="214">
        <v>2018</v>
      </c>
      <c r="H26" s="214">
        <v>2019</v>
      </c>
      <c r="I26" s="214">
        <v>2020</v>
      </c>
      <c r="J26" s="214">
        <v>2021</v>
      </c>
      <c r="K26" s="214">
        <v>2022</v>
      </c>
    </row>
    <row r="27" spans="2:12">
      <c r="B27" s="625" t="s">
        <v>3</v>
      </c>
      <c r="C27" s="628" t="s">
        <v>274</v>
      </c>
      <c r="D27" s="186" t="s">
        <v>5</v>
      </c>
      <c r="E27" s="186">
        <v>13</v>
      </c>
      <c r="F27" s="186">
        <v>13</v>
      </c>
      <c r="G27" s="186">
        <v>23</v>
      </c>
      <c r="H27" s="186">
        <v>25</v>
      </c>
      <c r="I27" s="186">
        <v>25</v>
      </c>
      <c r="J27" s="186">
        <v>27</v>
      </c>
      <c r="K27" s="186">
        <v>24</v>
      </c>
    </row>
    <row r="28" spans="2:12" ht="15" customHeight="1" thickBot="1">
      <c r="B28" s="626"/>
      <c r="C28" s="629"/>
      <c r="D28" s="186" t="s">
        <v>6</v>
      </c>
      <c r="E28" s="186">
        <v>720</v>
      </c>
      <c r="F28" s="186">
        <v>720</v>
      </c>
      <c r="G28" s="186">
        <v>1431</v>
      </c>
      <c r="H28" s="186">
        <v>1695</v>
      </c>
      <c r="I28" s="186">
        <v>1761</v>
      </c>
      <c r="J28" s="186">
        <v>1677</v>
      </c>
      <c r="K28" s="186">
        <v>1587</v>
      </c>
    </row>
    <row r="29" spans="2:12" ht="15" customHeight="1" thickTop="1">
      <c r="B29" s="626"/>
      <c r="C29" s="628" t="s">
        <v>7</v>
      </c>
      <c r="D29" s="186" t="s">
        <v>5</v>
      </c>
      <c r="E29" s="186">
        <v>2</v>
      </c>
      <c r="F29" s="186">
        <v>2</v>
      </c>
      <c r="G29" s="186"/>
      <c r="H29" s="186"/>
      <c r="I29" s="186"/>
      <c r="J29" s="186"/>
      <c r="K29" s="186"/>
    </row>
    <row r="30" spans="2:12" ht="15" customHeight="1" thickBot="1">
      <c r="B30" s="626"/>
      <c r="C30" s="629"/>
      <c r="D30" s="186" t="s">
        <v>6</v>
      </c>
      <c r="E30" s="186">
        <v>192</v>
      </c>
      <c r="F30" s="186">
        <v>192</v>
      </c>
      <c r="G30" s="186"/>
      <c r="H30" s="186"/>
      <c r="I30" s="186"/>
      <c r="J30" s="186"/>
      <c r="K30" s="186"/>
    </row>
    <row r="31" spans="2:12" ht="15" customHeight="1" thickTop="1">
      <c r="B31" s="626"/>
      <c r="C31" s="630" t="s">
        <v>8</v>
      </c>
      <c r="D31" s="186" t="s">
        <v>5</v>
      </c>
      <c r="E31" s="186">
        <v>4</v>
      </c>
      <c r="F31" s="186">
        <v>4</v>
      </c>
      <c r="G31" s="186">
        <v>3</v>
      </c>
      <c r="H31" s="186">
        <v>2</v>
      </c>
      <c r="I31" s="186">
        <v>3</v>
      </c>
      <c r="J31" s="186">
        <v>3</v>
      </c>
      <c r="K31" s="186">
        <v>3</v>
      </c>
    </row>
    <row r="32" spans="2:12" ht="15" customHeight="1" thickBot="1">
      <c r="B32" s="626"/>
      <c r="C32" s="629"/>
      <c r="D32" s="186" t="s">
        <v>6</v>
      </c>
      <c r="E32" s="186">
        <v>624</v>
      </c>
      <c r="F32" s="186">
        <v>624</v>
      </c>
      <c r="G32" s="186">
        <v>555</v>
      </c>
      <c r="H32" s="186">
        <v>315</v>
      </c>
      <c r="I32" s="186">
        <v>555</v>
      </c>
      <c r="J32" s="186">
        <v>552</v>
      </c>
      <c r="K32" s="186">
        <v>552</v>
      </c>
    </row>
    <row r="33" spans="2:12" ht="15" customHeight="1" thickTop="1">
      <c r="B33" s="626"/>
      <c r="C33" s="630" t="s">
        <v>9</v>
      </c>
      <c r="D33" s="186" t="s">
        <v>5</v>
      </c>
      <c r="E33" s="186">
        <v>9</v>
      </c>
      <c r="F33" s="186">
        <v>9</v>
      </c>
      <c r="G33" s="186">
        <v>9</v>
      </c>
      <c r="H33" s="186">
        <v>9</v>
      </c>
      <c r="I33" s="186">
        <v>9</v>
      </c>
      <c r="J33" s="186">
        <v>9</v>
      </c>
      <c r="K33" s="186">
        <v>9</v>
      </c>
    </row>
    <row r="34" spans="2:12" ht="15" customHeight="1" thickBot="1">
      <c r="B34" s="626"/>
      <c r="C34" s="629"/>
      <c r="D34" s="186" t="s">
        <v>6</v>
      </c>
      <c r="E34" s="186">
        <v>2751</v>
      </c>
      <c r="F34" s="186">
        <v>2751</v>
      </c>
      <c r="G34" s="186">
        <v>2205</v>
      </c>
      <c r="H34" s="186">
        <v>2205</v>
      </c>
      <c r="I34" s="186">
        <v>2205</v>
      </c>
      <c r="J34" s="186">
        <v>2121</v>
      </c>
      <c r="K34" s="186">
        <v>2124</v>
      </c>
    </row>
    <row r="35" spans="2:12" ht="15" customHeight="1" thickTop="1">
      <c r="B35" s="626"/>
      <c r="C35" s="630" t="s">
        <v>10</v>
      </c>
      <c r="D35" s="186" t="s">
        <v>5</v>
      </c>
      <c r="E35" s="186">
        <v>3</v>
      </c>
      <c r="F35" s="186">
        <v>3</v>
      </c>
      <c r="G35" s="186">
        <v>4</v>
      </c>
      <c r="H35" s="186">
        <v>4</v>
      </c>
      <c r="I35" s="186">
        <v>4</v>
      </c>
      <c r="J35" s="186">
        <v>4</v>
      </c>
      <c r="K35" s="186">
        <v>4</v>
      </c>
    </row>
    <row r="36" spans="2:12" ht="15" customHeight="1" thickBot="1">
      <c r="B36" s="626"/>
      <c r="C36" s="629"/>
      <c r="D36" s="186" t="s">
        <v>6</v>
      </c>
      <c r="E36" s="186">
        <v>924</v>
      </c>
      <c r="F36" s="186">
        <v>924</v>
      </c>
      <c r="G36" s="186">
        <v>1371</v>
      </c>
      <c r="H36" s="186">
        <v>1371</v>
      </c>
      <c r="I36" s="186">
        <v>1371</v>
      </c>
      <c r="J36" s="186">
        <v>1371</v>
      </c>
      <c r="K36" s="186">
        <v>1371</v>
      </c>
    </row>
    <row r="37" spans="2:12" ht="15" customHeight="1" thickTop="1">
      <c r="B37" s="626"/>
      <c r="C37" s="630" t="s">
        <v>11</v>
      </c>
      <c r="D37" s="186" t="s">
        <v>5</v>
      </c>
      <c r="E37" s="186"/>
      <c r="F37" s="186"/>
      <c r="G37" s="186"/>
      <c r="H37" s="186"/>
      <c r="I37" s="186"/>
      <c r="J37" s="186"/>
      <c r="K37" s="186"/>
    </row>
    <row r="38" spans="2:12" ht="15" customHeight="1" thickBot="1">
      <c r="B38" s="626"/>
      <c r="C38" s="631"/>
      <c r="D38" s="186" t="s">
        <v>6</v>
      </c>
      <c r="E38" s="186"/>
      <c r="F38" s="186"/>
      <c r="G38" s="186"/>
      <c r="H38" s="186"/>
      <c r="I38" s="186"/>
      <c r="J38" s="186"/>
      <c r="K38" s="186"/>
    </row>
    <row r="39" spans="2:12" ht="14.45" customHeight="1">
      <c r="B39" s="626"/>
      <c r="C39" s="628" t="s">
        <v>12</v>
      </c>
      <c r="D39" s="187" t="s">
        <v>5</v>
      </c>
      <c r="E39" s="187">
        <f t="shared" ref="E39" si="0">E31+E33+E35+E37+E29+E27</f>
        <v>31</v>
      </c>
      <c r="F39" s="187">
        <f t="shared" ref="F39" si="1">F31+F33+F35+F37+F29+F27</f>
        <v>31</v>
      </c>
      <c r="G39" s="187">
        <v>39</v>
      </c>
      <c r="H39" s="187">
        <v>40</v>
      </c>
      <c r="I39" s="187">
        <v>41</v>
      </c>
      <c r="J39" s="187">
        <v>43</v>
      </c>
      <c r="K39" s="187">
        <v>40</v>
      </c>
      <c r="L39" s="9"/>
    </row>
    <row r="40" spans="2:12" ht="15.75" thickBot="1">
      <c r="B40" s="637"/>
      <c r="C40" s="631"/>
      <c r="D40" s="187" t="s">
        <v>6</v>
      </c>
      <c r="E40" s="187">
        <f t="shared" ref="E40" si="2">E32+E34+E36+E38+E30+E28</f>
        <v>5211</v>
      </c>
      <c r="F40" s="187">
        <f t="shared" ref="F40" si="3">F32+F34+F36+F38+F30+F28</f>
        <v>5211</v>
      </c>
      <c r="G40" s="187">
        <v>5562</v>
      </c>
      <c r="H40" s="187">
        <v>5586</v>
      </c>
      <c r="I40" s="187">
        <v>5892</v>
      </c>
      <c r="J40" s="187">
        <v>5721</v>
      </c>
      <c r="K40" s="187">
        <v>5634</v>
      </c>
      <c r="L40" s="9"/>
    </row>
    <row r="41" spans="2:12" ht="15" thickTop="1">
      <c r="B41" s="625" t="s">
        <v>13</v>
      </c>
      <c r="C41" s="630" t="s">
        <v>274</v>
      </c>
      <c r="D41" s="186" t="s">
        <v>5</v>
      </c>
      <c r="E41" s="186">
        <v>20</v>
      </c>
      <c r="F41" s="186">
        <v>20</v>
      </c>
      <c r="G41" s="186">
        <v>27</v>
      </c>
      <c r="H41" s="186">
        <v>22</v>
      </c>
      <c r="I41" s="186">
        <v>18</v>
      </c>
      <c r="J41" s="186">
        <v>17</v>
      </c>
      <c r="K41" s="186">
        <v>15</v>
      </c>
    </row>
    <row r="42" spans="2:12" ht="15" thickBot="1">
      <c r="B42" s="626"/>
      <c r="C42" s="629"/>
      <c r="D42" s="186" t="s">
        <v>6</v>
      </c>
      <c r="E42" s="186">
        <v>819</v>
      </c>
      <c r="F42" s="186">
        <v>819</v>
      </c>
      <c r="G42" s="186">
        <v>984</v>
      </c>
      <c r="H42" s="186">
        <v>810</v>
      </c>
      <c r="I42" s="186">
        <v>772</v>
      </c>
      <c r="J42" s="186">
        <v>772</v>
      </c>
      <c r="K42" s="186">
        <v>446</v>
      </c>
    </row>
    <row r="43" spans="2:12" ht="15" thickTop="1">
      <c r="B43" s="626"/>
      <c r="C43" s="630" t="s">
        <v>7</v>
      </c>
      <c r="D43" s="186" t="s">
        <v>5</v>
      </c>
      <c r="E43" s="186">
        <v>2</v>
      </c>
      <c r="F43" s="186">
        <v>2</v>
      </c>
      <c r="G43" s="186">
        <v>3</v>
      </c>
      <c r="H43" s="186">
        <v>3</v>
      </c>
      <c r="I43" s="186">
        <v>3</v>
      </c>
      <c r="J43" s="186">
        <v>2</v>
      </c>
      <c r="K43" s="186">
        <v>3</v>
      </c>
    </row>
    <row r="44" spans="2:12" ht="15" thickBot="1">
      <c r="B44" s="626"/>
      <c r="C44" s="629"/>
      <c r="D44" s="186" t="s">
        <v>6</v>
      </c>
      <c r="E44" s="186">
        <v>344</v>
      </c>
      <c r="F44" s="186">
        <v>344</v>
      </c>
      <c r="G44" s="186">
        <v>372</v>
      </c>
      <c r="H44" s="186">
        <v>372</v>
      </c>
      <c r="I44" s="186">
        <v>372</v>
      </c>
      <c r="J44" s="186">
        <v>195</v>
      </c>
      <c r="K44" s="186">
        <v>372</v>
      </c>
    </row>
    <row r="45" spans="2:12" ht="15" thickTop="1">
      <c r="B45" s="626"/>
      <c r="C45" s="630" t="s">
        <v>8</v>
      </c>
      <c r="D45" s="186" t="s">
        <v>5</v>
      </c>
      <c r="E45" s="186">
        <v>22</v>
      </c>
      <c r="F45" s="186">
        <v>22</v>
      </c>
      <c r="G45" s="186">
        <v>15</v>
      </c>
      <c r="H45" s="186">
        <v>19</v>
      </c>
      <c r="I45" s="186">
        <v>19</v>
      </c>
      <c r="J45" s="186">
        <v>19</v>
      </c>
      <c r="K45" s="186">
        <v>17</v>
      </c>
    </row>
    <row r="46" spans="2:12" ht="15" thickBot="1">
      <c r="B46" s="626"/>
      <c r="C46" s="629"/>
      <c r="D46" s="186" t="s">
        <v>6</v>
      </c>
      <c r="E46" s="186">
        <v>1072</v>
      </c>
      <c r="F46" s="186">
        <v>1072</v>
      </c>
      <c r="G46" s="186">
        <v>763</v>
      </c>
      <c r="H46" s="186">
        <v>861</v>
      </c>
      <c r="I46" s="186">
        <v>904</v>
      </c>
      <c r="J46" s="186">
        <v>1311</v>
      </c>
      <c r="K46" s="186">
        <v>1297</v>
      </c>
    </row>
    <row r="47" spans="2:12" ht="15" thickTop="1">
      <c r="B47" s="626"/>
      <c r="C47" s="630" t="s">
        <v>9</v>
      </c>
      <c r="D47" s="186" t="s">
        <v>5</v>
      </c>
      <c r="E47" s="186">
        <v>17</v>
      </c>
      <c r="F47" s="186">
        <v>17</v>
      </c>
      <c r="G47" s="186">
        <v>16</v>
      </c>
      <c r="H47" s="186">
        <v>18</v>
      </c>
      <c r="I47" s="186">
        <v>19</v>
      </c>
      <c r="J47" s="186">
        <v>17</v>
      </c>
      <c r="K47" s="186">
        <v>18</v>
      </c>
    </row>
    <row r="48" spans="2:12" ht="15" thickBot="1">
      <c r="B48" s="626"/>
      <c r="C48" s="629"/>
      <c r="D48" s="186" t="s">
        <v>6</v>
      </c>
      <c r="E48" s="186">
        <v>1295</v>
      </c>
      <c r="F48" s="186">
        <v>1295</v>
      </c>
      <c r="G48" s="186">
        <v>1286</v>
      </c>
      <c r="H48" s="186">
        <v>1391</v>
      </c>
      <c r="I48" s="186">
        <v>1427</v>
      </c>
      <c r="J48" s="186">
        <v>1443</v>
      </c>
      <c r="K48" s="186">
        <v>1494</v>
      </c>
    </row>
    <row r="49" spans="2:11" ht="15" thickTop="1">
      <c r="B49" s="626"/>
      <c r="C49" s="630" t="s">
        <v>10</v>
      </c>
      <c r="D49" s="186" t="s">
        <v>5</v>
      </c>
      <c r="E49" s="186">
        <v>4</v>
      </c>
      <c r="F49" s="186">
        <v>4</v>
      </c>
      <c r="G49" s="186">
        <v>5</v>
      </c>
      <c r="H49" s="186">
        <v>5</v>
      </c>
      <c r="I49" s="186">
        <v>5</v>
      </c>
      <c r="J49" s="186">
        <v>5</v>
      </c>
      <c r="K49" s="186">
        <v>4</v>
      </c>
    </row>
    <row r="50" spans="2:11" ht="15" thickBot="1">
      <c r="B50" s="626"/>
      <c r="C50" s="629"/>
      <c r="D50" s="186" t="s">
        <v>6</v>
      </c>
      <c r="E50" s="186">
        <v>296</v>
      </c>
      <c r="F50" s="186">
        <v>296</v>
      </c>
      <c r="G50" s="186">
        <v>321</v>
      </c>
      <c r="H50" s="186">
        <v>321</v>
      </c>
      <c r="I50" s="186">
        <v>321</v>
      </c>
      <c r="J50" s="186">
        <v>321</v>
      </c>
      <c r="K50" s="186">
        <v>298</v>
      </c>
    </row>
    <row r="51" spans="2:11" ht="15" thickTop="1">
      <c r="B51" s="626"/>
      <c r="C51" s="630" t="s">
        <v>11</v>
      </c>
      <c r="D51" s="186" t="s">
        <v>5</v>
      </c>
      <c r="E51" s="186">
        <v>1</v>
      </c>
      <c r="F51" s="186">
        <v>1</v>
      </c>
      <c r="G51" s="186">
        <v>2</v>
      </c>
      <c r="H51" s="186">
        <v>2</v>
      </c>
      <c r="I51" s="186">
        <v>2</v>
      </c>
      <c r="J51" s="186">
        <v>2</v>
      </c>
      <c r="K51" s="186">
        <v>2</v>
      </c>
    </row>
    <row r="52" spans="2:11" ht="15" thickBot="1">
      <c r="B52" s="626"/>
      <c r="C52" s="631"/>
      <c r="D52" s="186" t="s">
        <v>6</v>
      </c>
      <c r="E52" s="186">
        <v>59</v>
      </c>
      <c r="F52" s="186">
        <v>59</v>
      </c>
      <c r="G52" s="186">
        <v>261</v>
      </c>
      <c r="H52" s="186">
        <v>261</v>
      </c>
      <c r="I52" s="186">
        <v>261</v>
      </c>
      <c r="J52" s="186">
        <v>261</v>
      </c>
      <c r="K52" s="186">
        <v>261</v>
      </c>
    </row>
    <row r="53" spans="2:11" ht="15">
      <c r="B53" s="626"/>
      <c r="C53" s="628" t="s">
        <v>12</v>
      </c>
      <c r="D53" s="187" t="s">
        <v>5</v>
      </c>
      <c r="E53" s="187">
        <f t="shared" ref="E53" si="4">E45+E47+E49+E51+E43+E41</f>
        <v>66</v>
      </c>
      <c r="F53" s="187">
        <f t="shared" ref="F53" si="5">F45+F47+F49+F51+F43+F41</f>
        <v>66</v>
      </c>
      <c r="G53" s="187">
        <v>68</v>
      </c>
      <c r="H53" s="187">
        <v>69</v>
      </c>
      <c r="I53" s="187">
        <v>66</v>
      </c>
      <c r="J53" s="187">
        <v>62</v>
      </c>
      <c r="K53" s="187">
        <v>59</v>
      </c>
    </row>
    <row r="54" spans="2:11" ht="15.75" thickBot="1">
      <c r="B54" s="627"/>
      <c r="C54" s="631"/>
      <c r="D54" s="187" t="s">
        <v>6</v>
      </c>
      <c r="E54" s="187">
        <f t="shared" ref="E54" si="6">E46+E48+E50+E52+E44+E42</f>
        <v>3885</v>
      </c>
      <c r="F54" s="187">
        <f t="shared" ref="F54" si="7">F46+F48+F50+F52+F44+F42</f>
        <v>3885</v>
      </c>
      <c r="G54" s="187">
        <v>3987</v>
      </c>
      <c r="H54" s="187">
        <v>4016</v>
      </c>
      <c r="I54" s="187">
        <v>4057</v>
      </c>
      <c r="J54" s="187">
        <v>4303</v>
      </c>
      <c r="K54" s="187">
        <v>4168</v>
      </c>
    </row>
    <row r="55" spans="2:11" ht="15">
      <c r="B55" s="625" t="s">
        <v>14</v>
      </c>
      <c r="C55" s="633" t="s">
        <v>274</v>
      </c>
      <c r="D55" s="186" t="s">
        <v>6</v>
      </c>
      <c r="E55" s="187"/>
      <c r="F55" s="187"/>
      <c r="G55" s="187"/>
      <c r="H55" s="187"/>
      <c r="I55" s="186">
        <v>240</v>
      </c>
      <c r="J55" s="186">
        <v>110</v>
      </c>
      <c r="K55" s="186">
        <v>131</v>
      </c>
    </row>
    <row r="56" spans="2:11" ht="15" customHeight="1" thickBot="1">
      <c r="B56" s="626"/>
      <c r="C56" s="634"/>
      <c r="D56" s="186" t="s">
        <v>5</v>
      </c>
      <c r="E56" s="187"/>
      <c r="F56" s="187"/>
      <c r="G56" s="187"/>
      <c r="H56" s="187"/>
      <c r="I56" s="186">
        <v>983</v>
      </c>
      <c r="J56" s="186">
        <v>699</v>
      </c>
      <c r="K56" s="186">
        <v>849</v>
      </c>
    </row>
    <row r="57" spans="2:11" ht="14.45" customHeight="1">
      <c r="B57" s="626"/>
      <c r="C57" s="628" t="s">
        <v>15</v>
      </c>
      <c r="D57" s="186" t="s">
        <v>5</v>
      </c>
      <c r="E57" s="186">
        <f>2+2+5</f>
        <v>9</v>
      </c>
      <c r="F57" s="186">
        <f>2+2+5</f>
        <v>9</v>
      </c>
      <c r="G57" s="186">
        <v>10</v>
      </c>
      <c r="H57" s="186">
        <v>12</v>
      </c>
      <c r="I57" s="186">
        <v>13</v>
      </c>
      <c r="J57" s="186">
        <v>13</v>
      </c>
      <c r="K57" s="186">
        <v>20</v>
      </c>
    </row>
    <row r="58" spans="2:11" ht="15" customHeight="1" thickBot="1">
      <c r="B58" s="626"/>
      <c r="C58" s="629"/>
      <c r="D58" s="186" t="s">
        <v>6</v>
      </c>
      <c r="E58" s="186">
        <f>10+11+24</f>
        <v>45</v>
      </c>
      <c r="F58" s="186">
        <f>10+11+24</f>
        <v>45</v>
      </c>
      <c r="G58" s="186">
        <v>34</v>
      </c>
      <c r="H58" s="186">
        <v>67</v>
      </c>
      <c r="I58" s="186">
        <v>69</v>
      </c>
      <c r="J58" s="186">
        <v>70</v>
      </c>
      <c r="K58" s="186">
        <v>90</v>
      </c>
    </row>
    <row r="59" spans="2:11" ht="15" customHeight="1" thickTop="1">
      <c r="B59" s="626"/>
      <c r="C59" s="632" t="s">
        <v>16</v>
      </c>
      <c r="D59" s="186" t="s">
        <v>5</v>
      </c>
      <c r="E59" s="186">
        <f>71+13+72</f>
        <v>156</v>
      </c>
      <c r="F59" s="186">
        <f>71+13+72</f>
        <v>156</v>
      </c>
      <c r="G59" s="186">
        <v>135</v>
      </c>
      <c r="H59" s="186">
        <v>166</v>
      </c>
      <c r="I59" s="186">
        <v>164</v>
      </c>
      <c r="J59" s="186">
        <v>140</v>
      </c>
      <c r="K59" s="186">
        <v>150</v>
      </c>
    </row>
    <row r="60" spans="2:11" ht="15" customHeight="1" thickBot="1">
      <c r="B60" s="626"/>
      <c r="C60" s="629"/>
      <c r="D60" s="186" t="s">
        <v>6</v>
      </c>
      <c r="E60" s="186">
        <f>332+68+320</f>
        <v>720</v>
      </c>
      <c r="F60" s="186">
        <f>332+68+320</f>
        <v>720</v>
      </c>
      <c r="G60" s="186">
        <v>599</v>
      </c>
      <c r="H60" s="186">
        <v>744</v>
      </c>
      <c r="I60" s="186">
        <v>733</v>
      </c>
      <c r="J60" s="186">
        <v>626</v>
      </c>
      <c r="K60" s="186">
        <v>660</v>
      </c>
    </row>
    <row r="61" spans="2:11" ht="15" customHeight="1" thickTop="1">
      <c r="B61" s="626"/>
      <c r="C61" s="632" t="s">
        <v>17</v>
      </c>
      <c r="D61" s="186" t="s">
        <v>5</v>
      </c>
      <c r="E61" s="186">
        <f>219+32+57</f>
        <v>308</v>
      </c>
      <c r="F61" s="186">
        <f>219+32+57</f>
        <v>308</v>
      </c>
      <c r="G61" s="186">
        <v>343</v>
      </c>
      <c r="H61" s="186">
        <v>341</v>
      </c>
      <c r="I61" s="186">
        <v>333</v>
      </c>
      <c r="J61" s="186">
        <v>360</v>
      </c>
      <c r="K61" s="186">
        <v>402</v>
      </c>
    </row>
    <row r="62" spans="2:11" ht="15" customHeight="1" thickBot="1">
      <c r="B62" s="626"/>
      <c r="C62" s="629"/>
      <c r="D62" s="186" t="s">
        <v>6</v>
      </c>
      <c r="E62" s="186">
        <f>1283+165+325</f>
        <v>1773</v>
      </c>
      <c r="F62" s="186">
        <f>1283+165+325</f>
        <v>1773</v>
      </c>
      <c r="G62" s="186">
        <v>1952</v>
      </c>
      <c r="H62" s="186">
        <v>1965</v>
      </c>
      <c r="I62" s="186">
        <v>1930</v>
      </c>
      <c r="J62" s="186">
        <v>2101</v>
      </c>
      <c r="K62" s="186">
        <v>2334</v>
      </c>
    </row>
    <row r="63" spans="2:11" ht="15" customHeight="1" thickTop="1">
      <c r="B63" s="626"/>
      <c r="C63" s="632" t="s">
        <v>18</v>
      </c>
      <c r="D63" s="186" t="s">
        <v>5</v>
      </c>
      <c r="E63" s="186">
        <f>24+2+17</f>
        <v>43</v>
      </c>
      <c r="F63" s="186">
        <f>24+2+17</f>
        <v>43</v>
      </c>
      <c r="G63" s="186">
        <v>43</v>
      </c>
      <c r="H63" s="186">
        <v>64</v>
      </c>
      <c r="I63" s="186">
        <v>66</v>
      </c>
      <c r="J63" s="186">
        <v>77</v>
      </c>
      <c r="K63" s="186">
        <v>94</v>
      </c>
    </row>
    <row r="64" spans="2:11" ht="15" customHeight="1" thickBot="1">
      <c r="B64" s="626"/>
      <c r="C64" s="629"/>
      <c r="D64" s="186" t="s">
        <v>6</v>
      </c>
      <c r="E64" s="186">
        <f>136+11+140</f>
        <v>287</v>
      </c>
      <c r="F64" s="186">
        <f>136+11+140</f>
        <v>287</v>
      </c>
      <c r="G64" s="186">
        <v>278</v>
      </c>
      <c r="H64" s="186">
        <v>402</v>
      </c>
      <c r="I64" s="186">
        <v>394</v>
      </c>
      <c r="J64" s="186">
        <v>486</v>
      </c>
      <c r="K64" s="186">
        <v>606</v>
      </c>
    </row>
    <row r="65" spans="2:12" ht="15" customHeight="1" thickTop="1">
      <c r="B65" s="626"/>
      <c r="C65" s="630" t="s">
        <v>19</v>
      </c>
      <c r="D65" s="186" t="s">
        <v>5</v>
      </c>
      <c r="E65" s="186"/>
      <c r="F65" s="186"/>
      <c r="G65" s="186">
        <v>1</v>
      </c>
      <c r="H65" s="186">
        <v>1</v>
      </c>
      <c r="I65" s="186">
        <v>1</v>
      </c>
      <c r="J65" s="186">
        <v>1</v>
      </c>
      <c r="K65" s="186">
        <v>1</v>
      </c>
    </row>
    <row r="66" spans="2:12" ht="15" customHeight="1" thickBot="1">
      <c r="B66" s="626"/>
      <c r="C66" s="632"/>
      <c r="D66" s="186" t="s">
        <v>6</v>
      </c>
      <c r="E66" s="186"/>
      <c r="F66" s="186"/>
      <c r="G66" s="186">
        <v>8</v>
      </c>
      <c r="H66" s="186">
        <v>6</v>
      </c>
      <c r="I66" s="186">
        <v>6</v>
      </c>
      <c r="J66" s="186">
        <v>6</v>
      </c>
      <c r="K66" s="186">
        <v>6</v>
      </c>
    </row>
    <row r="67" spans="2:12" ht="14.45" customHeight="1">
      <c r="B67" s="626"/>
      <c r="C67" s="628" t="s">
        <v>297</v>
      </c>
      <c r="D67" s="187" t="s">
        <v>5</v>
      </c>
      <c r="E67" s="113">
        <f>E61+E63+E65+E57+E59</f>
        <v>516</v>
      </c>
      <c r="F67" s="113">
        <f t="shared" ref="F67:K68" si="8">F61+F63+F65+F57+F59</f>
        <v>516</v>
      </c>
      <c r="G67" s="113">
        <f t="shared" si="8"/>
        <v>532</v>
      </c>
      <c r="H67" s="113">
        <f t="shared" si="8"/>
        <v>584</v>
      </c>
      <c r="I67" s="113">
        <f t="shared" si="8"/>
        <v>577</v>
      </c>
      <c r="J67" s="113">
        <f t="shared" si="8"/>
        <v>591</v>
      </c>
      <c r="K67" s="113">
        <f t="shared" si="8"/>
        <v>667</v>
      </c>
      <c r="L67" s="9"/>
    </row>
    <row r="68" spans="2:12" ht="15" customHeight="1" thickBot="1">
      <c r="B68" s="627"/>
      <c r="C68" s="631"/>
      <c r="D68" s="187" t="s">
        <v>6</v>
      </c>
      <c r="E68" s="113">
        <f>E62+E64+E66+E58+E60</f>
        <v>2825</v>
      </c>
      <c r="F68" s="113">
        <f t="shared" si="8"/>
        <v>2825</v>
      </c>
      <c r="G68" s="113">
        <f t="shared" si="8"/>
        <v>2871</v>
      </c>
      <c r="H68" s="113">
        <f t="shared" si="8"/>
        <v>3184</v>
      </c>
      <c r="I68" s="113">
        <f t="shared" si="8"/>
        <v>3132</v>
      </c>
      <c r="J68" s="113">
        <f t="shared" si="8"/>
        <v>3289</v>
      </c>
      <c r="K68" s="113">
        <f t="shared" si="8"/>
        <v>3696</v>
      </c>
      <c r="L68" s="9"/>
    </row>
    <row r="69" spans="2:12">
      <c r="B69" s="625" t="s">
        <v>260</v>
      </c>
      <c r="C69" s="628" t="s">
        <v>20</v>
      </c>
      <c r="D69" s="186" t="s">
        <v>5</v>
      </c>
      <c r="E69" s="186">
        <v>1</v>
      </c>
      <c r="F69" s="186">
        <v>1</v>
      </c>
      <c r="G69" s="186">
        <v>4</v>
      </c>
      <c r="H69" s="186">
        <v>5</v>
      </c>
      <c r="I69" s="186">
        <v>4</v>
      </c>
      <c r="J69" s="186">
        <v>4</v>
      </c>
      <c r="K69" s="186">
        <v>2</v>
      </c>
    </row>
    <row r="70" spans="2:12" ht="15" thickBot="1">
      <c r="B70" s="626"/>
      <c r="C70" s="629"/>
      <c r="D70" s="186" t="s">
        <v>6</v>
      </c>
      <c r="E70" s="186">
        <v>255</v>
      </c>
      <c r="F70" s="186">
        <v>255</v>
      </c>
      <c r="G70" s="186">
        <v>588</v>
      </c>
      <c r="H70" s="186">
        <v>588</v>
      </c>
      <c r="I70" s="186">
        <v>610</v>
      </c>
      <c r="J70" s="186">
        <v>610</v>
      </c>
      <c r="K70" s="186">
        <v>268</v>
      </c>
    </row>
    <row r="71" spans="2:12" ht="15" thickTop="1">
      <c r="B71" s="626"/>
      <c r="C71" s="630" t="s">
        <v>275</v>
      </c>
      <c r="D71" s="186" t="s">
        <v>5</v>
      </c>
      <c r="E71" s="186"/>
      <c r="F71" s="186"/>
      <c r="G71" s="186"/>
      <c r="H71" s="186"/>
      <c r="I71" s="186"/>
      <c r="J71" s="186"/>
      <c r="K71" s="186"/>
    </row>
    <row r="72" spans="2:12" ht="15" thickBot="1">
      <c r="B72" s="626"/>
      <c r="C72" s="629"/>
      <c r="D72" s="186" t="s">
        <v>6</v>
      </c>
      <c r="E72" s="186"/>
      <c r="F72" s="186"/>
      <c r="G72" s="186"/>
      <c r="H72" s="186"/>
      <c r="I72" s="186"/>
      <c r="J72" s="186"/>
      <c r="K72" s="186"/>
    </row>
    <row r="73" spans="2:12" ht="15" thickTop="1">
      <c r="B73" s="626"/>
      <c r="C73" s="630" t="s">
        <v>21</v>
      </c>
      <c r="D73" s="186" t="s">
        <v>5</v>
      </c>
      <c r="E73" s="186">
        <v>6</v>
      </c>
      <c r="F73" s="186">
        <v>6</v>
      </c>
      <c r="G73" s="186">
        <v>3</v>
      </c>
      <c r="H73" s="186">
        <v>5</v>
      </c>
      <c r="I73" s="186">
        <v>4</v>
      </c>
      <c r="J73" s="186">
        <v>5</v>
      </c>
      <c r="K73" s="186">
        <v>4</v>
      </c>
    </row>
    <row r="74" spans="2:12" ht="15" thickBot="1">
      <c r="B74" s="626"/>
      <c r="C74" s="629"/>
      <c r="D74" s="186" t="s">
        <v>6</v>
      </c>
      <c r="E74" s="186">
        <v>2076</v>
      </c>
      <c r="F74" s="186">
        <v>2076</v>
      </c>
      <c r="G74" s="186">
        <v>653</v>
      </c>
      <c r="H74" s="186">
        <v>761</v>
      </c>
      <c r="I74" s="186">
        <v>743</v>
      </c>
      <c r="J74" s="186">
        <v>743</v>
      </c>
      <c r="K74" s="186">
        <v>743</v>
      </c>
    </row>
    <row r="75" spans="2:12" ht="15" thickTop="1">
      <c r="B75" s="626"/>
      <c r="C75" s="630" t="s">
        <v>296</v>
      </c>
      <c r="D75" s="186" t="s">
        <v>5</v>
      </c>
      <c r="E75" s="186"/>
      <c r="F75" s="186"/>
      <c r="G75" s="186">
        <v>8</v>
      </c>
      <c r="H75" s="186">
        <v>8</v>
      </c>
      <c r="I75" s="186">
        <v>12</v>
      </c>
      <c r="J75" s="186">
        <v>15</v>
      </c>
      <c r="K75" s="186">
        <v>17</v>
      </c>
    </row>
    <row r="76" spans="2:12" ht="15" thickBot="1">
      <c r="B76" s="626"/>
      <c r="C76" s="631"/>
      <c r="D76" s="186" t="s">
        <v>6</v>
      </c>
      <c r="E76" s="186"/>
      <c r="F76" s="186"/>
      <c r="G76" s="186">
        <v>180</v>
      </c>
      <c r="H76" s="186">
        <v>180</v>
      </c>
      <c r="I76" s="186">
        <f>57+323</f>
        <v>380</v>
      </c>
      <c r="J76" s="186">
        <f>377+57</f>
        <v>434</v>
      </c>
      <c r="K76" s="186">
        <v>850</v>
      </c>
    </row>
    <row r="77" spans="2:12">
      <c r="B77" s="626"/>
      <c r="C77" s="628" t="s">
        <v>22</v>
      </c>
      <c r="D77" s="186" t="s">
        <v>5</v>
      </c>
      <c r="E77" s="186"/>
      <c r="F77" s="186"/>
      <c r="G77" s="186">
        <v>1</v>
      </c>
      <c r="H77" s="186">
        <v>1</v>
      </c>
      <c r="I77" s="186"/>
      <c r="J77" s="186"/>
      <c r="K77" s="186">
        <v>4</v>
      </c>
    </row>
    <row r="78" spans="2:12" ht="15" thickBot="1">
      <c r="B78" s="626"/>
      <c r="C78" s="631"/>
      <c r="D78" s="186" t="s">
        <v>6</v>
      </c>
      <c r="E78" s="186"/>
      <c r="F78" s="186"/>
      <c r="G78" s="186">
        <v>47</v>
      </c>
      <c r="H78" s="186">
        <v>47</v>
      </c>
      <c r="I78" s="186"/>
      <c r="J78" s="186"/>
      <c r="K78" s="186">
        <v>302</v>
      </c>
    </row>
    <row r="79" spans="2:12">
      <c r="B79" s="626"/>
      <c r="C79" s="628" t="s">
        <v>276</v>
      </c>
      <c r="D79" s="186" t="s">
        <v>5</v>
      </c>
      <c r="E79" s="186"/>
      <c r="F79" s="186"/>
      <c r="G79" s="186">
        <v>5</v>
      </c>
      <c r="H79" s="186">
        <v>7</v>
      </c>
      <c r="I79" s="186">
        <v>6</v>
      </c>
      <c r="J79" s="186">
        <v>5</v>
      </c>
      <c r="K79" s="186">
        <v>15</v>
      </c>
    </row>
    <row r="80" spans="2:12" ht="15" thickBot="1">
      <c r="B80" s="626"/>
      <c r="C80" s="631"/>
      <c r="D80" s="186" t="s">
        <v>6</v>
      </c>
      <c r="E80" s="186"/>
      <c r="F80" s="186"/>
      <c r="G80" s="186">
        <v>414</v>
      </c>
      <c r="H80" s="186">
        <v>426</v>
      </c>
      <c r="I80" s="186">
        <v>426</v>
      </c>
      <c r="J80" s="186">
        <v>414</v>
      </c>
      <c r="K80" s="186">
        <v>593</v>
      </c>
    </row>
    <row r="81" spans="2:12" ht="15">
      <c r="B81" s="626"/>
      <c r="C81" s="628" t="s">
        <v>12</v>
      </c>
      <c r="D81" s="187" t="s">
        <v>5</v>
      </c>
      <c r="E81" s="187">
        <f t="shared" ref="E81" si="9">E75+E77+E79+E71+E73+E69</f>
        <v>7</v>
      </c>
      <c r="F81" s="187">
        <f t="shared" ref="F81:J81" si="10">F75+F77+F79+F71+F73+F69</f>
        <v>7</v>
      </c>
      <c r="G81" s="187">
        <f t="shared" si="10"/>
        <v>21</v>
      </c>
      <c r="H81" s="187">
        <f t="shared" si="10"/>
        <v>26</v>
      </c>
      <c r="I81" s="187">
        <f t="shared" si="10"/>
        <v>26</v>
      </c>
      <c r="J81" s="187">
        <f t="shared" si="10"/>
        <v>29</v>
      </c>
      <c r="K81" s="187">
        <v>27</v>
      </c>
    </row>
    <row r="82" spans="2:12" ht="15.75" thickBot="1">
      <c r="B82" s="627"/>
      <c r="C82" s="631"/>
      <c r="D82" s="187" t="s">
        <v>6</v>
      </c>
      <c r="E82" s="187">
        <f t="shared" ref="E82" si="11">E76+E78+E80+E72+E74+E70</f>
        <v>2331</v>
      </c>
      <c r="F82" s="187">
        <f t="shared" ref="F82:J82" si="12">F76+F78+F80+F72+F74+F70</f>
        <v>2331</v>
      </c>
      <c r="G82" s="187">
        <f t="shared" si="12"/>
        <v>1882</v>
      </c>
      <c r="H82" s="187">
        <f t="shared" si="12"/>
        <v>2002</v>
      </c>
      <c r="I82" s="187">
        <f t="shared" si="12"/>
        <v>2159</v>
      </c>
      <c r="J82" s="187">
        <f t="shared" si="12"/>
        <v>2201</v>
      </c>
      <c r="K82" s="187">
        <v>2163</v>
      </c>
    </row>
    <row r="83" spans="2:12" ht="15">
      <c r="B83" s="628" t="s">
        <v>277</v>
      </c>
      <c r="C83" s="628" t="s">
        <v>12</v>
      </c>
      <c r="D83" s="187" t="s">
        <v>5</v>
      </c>
      <c r="E83" s="187">
        <f>86+16</f>
        <v>102</v>
      </c>
      <c r="F83" s="187">
        <f>86+16</f>
        <v>102</v>
      </c>
      <c r="G83" s="187">
        <v>220</v>
      </c>
      <c r="H83" s="187">
        <v>222</v>
      </c>
      <c r="I83" s="187">
        <v>211</v>
      </c>
      <c r="J83" s="187">
        <v>257</v>
      </c>
      <c r="K83" s="187">
        <v>257</v>
      </c>
    </row>
    <row r="84" spans="2:12" ht="15.75" thickBot="1">
      <c r="B84" s="631"/>
      <c r="C84" s="631"/>
      <c r="D84" s="187" t="s">
        <v>6</v>
      </c>
      <c r="E84" s="187">
        <f>656+92</f>
        <v>748</v>
      </c>
      <c r="F84" s="187">
        <f>656+92</f>
        <v>748</v>
      </c>
      <c r="G84" s="187">
        <v>1049</v>
      </c>
      <c r="H84" s="187">
        <v>1022</v>
      </c>
      <c r="I84" s="187">
        <v>750</v>
      </c>
      <c r="J84" s="187">
        <v>1472</v>
      </c>
      <c r="K84" s="187">
        <v>1391</v>
      </c>
    </row>
    <row r="85" spans="2:12" ht="15">
      <c r="B85" s="628" t="s">
        <v>261</v>
      </c>
      <c r="C85" s="628" t="s">
        <v>12</v>
      </c>
      <c r="D85" s="187" t="s">
        <v>5</v>
      </c>
      <c r="E85" s="124">
        <v>11828.855491973767</v>
      </c>
      <c r="F85" s="124">
        <v>11843.753090666985</v>
      </c>
      <c r="G85" s="124">
        <v>12002.164900927964</v>
      </c>
      <c r="H85" s="124">
        <v>12093.156832577599</v>
      </c>
      <c r="I85" s="124">
        <v>12265</v>
      </c>
      <c r="J85" s="124">
        <v>12693.733782939084</v>
      </c>
      <c r="K85" s="124">
        <v>12741.297123094471</v>
      </c>
      <c r="L85" s="9"/>
    </row>
    <row r="86" spans="2:12" ht="15">
      <c r="B86" s="632"/>
      <c r="C86" s="632"/>
      <c r="D86" s="229" t="s">
        <v>6</v>
      </c>
      <c r="E86" s="230">
        <f t="shared" ref="E86:I86" si="13">E85*5</f>
        <v>59144.277459868834</v>
      </c>
      <c r="F86" s="230">
        <f t="shared" si="13"/>
        <v>59218.765453334927</v>
      </c>
      <c r="G86" s="230">
        <f t="shared" si="13"/>
        <v>60010.824504639822</v>
      </c>
      <c r="H86" s="230">
        <f t="shared" si="13"/>
        <v>60465.784162887998</v>
      </c>
      <c r="I86" s="230">
        <f t="shared" si="13"/>
        <v>61325</v>
      </c>
      <c r="J86" s="230">
        <f>J85*5</f>
        <v>63468.668914695416</v>
      </c>
      <c r="K86" s="230">
        <v>63706.485615472353</v>
      </c>
      <c r="L86" s="9"/>
    </row>
    <row r="87" spans="2:12" ht="15">
      <c r="B87" s="624" t="s">
        <v>23</v>
      </c>
      <c r="C87" s="624"/>
      <c r="D87" s="259" t="s">
        <v>5</v>
      </c>
      <c r="E87" s="474">
        <f t="shared" ref="E87:I88" si="14">E89+E85-(E65+E53)</f>
        <v>12484.855491973767</v>
      </c>
      <c r="F87" s="474">
        <f t="shared" si="14"/>
        <v>12499.753090666985</v>
      </c>
      <c r="G87" s="474">
        <f t="shared" si="14"/>
        <v>12813.164900927964</v>
      </c>
      <c r="H87" s="474">
        <f t="shared" si="14"/>
        <v>12964.156832577599</v>
      </c>
      <c r="I87" s="474">
        <f t="shared" si="14"/>
        <v>13359</v>
      </c>
      <c r="J87" s="474">
        <f>J89+J85-(J65+J53)</f>
        <v>13722.733782939084</v>
      </c>
      <c r="K87" s="474">
        <f>K89+K85-(K65+K53)</f>
        <v>13862.297123094471</v>
      </c>
      <c r="L87" s="9"/>
    </row>
    <row r="88" spans="2:12" ht="15">
      <c r="B88" s="624"/>
      <c r="C88" s="624"/>
      <c r="D88" s="259" t="s">
        <v>6</v>
      </c>
      <c r="E88" s="474">
        <f>E90+E86-(E66+E54)</f>
        <v>70259.277459868841</v>
      </c>
      <c r="F88" s="474">
        <f t="shared" si="14"/>
        <v>70333.765453334927</v>
      </c>
      <c r="G88" s="474">
        <f t="shared" si="14"/>
        <v>71366.824504639822</v>
      </c>
      <c r="H88" s="474">
        <f t="shared" si="14"/>
        <v>72253.784162887998</v>
      </c>
      <c r="I88" s="474">
        <f t="shared" si="14"/>
        <v>74235</v>
      </c>
      <c r="J88" s="474">
        <f>J90+J86-(J66+J54)</f>
        <v>76844.668914695416</v>
      </c>
      <c r="K88" s="474">
        <f>K90+K86-(K66+K54)</f>
        <v>77433.485615472353</v>
      </c>
      <c r="L88" s="9"/>
    </row>
    <row r="89" spans="2:12" ht="15">
      <c r="B89" s="624" t="s">
        <v>72</v>
      </c>
      <c r="C89" s="624"/>
      <c r="D89" s="259" t="s">
        <v>5</v>
      </c>
      <c r="E89" s="474">
        <f>E81+E67+E53+E39+E83+E55</f>
        <v>722</v>
      </c>
      <c r="F89" s="474">
        <f t="shared" ref="F89:K89" si="15">F81+F67+F53+F39+F83+F55</f>
        <v>722</v>
      </c>
      <c r="G89" s="474">
        <f t="shared" si="15"/>
        <v>880</v>
      </c>
      <c r="H89" s="474">
        <f t="shared" si="15"/>
        <v>941</v>
      </c>
      <c r="I89" s="474">
        <f t="shared" si="15"/>
        <v>1161</v>
      </c>
      <c r="J89" s="474">
        <f t="shared" si="15"/>
        <v>1092</v>
      </c>
      <c r="K89" s="474">
        <f t="shared" si="15"/>
        <v>1181</v>
      </c>
      <c r="L89" s="9"/>
    </row>
    <row r="90" spans="2:12" ht="15">
      <c r="B90" s="624"/>
      <c r="C90" s="624"/>
      <c r="D90" s="259" t="s">
        <v>6</v>
      </c>
      <c r="E90" s="474">
        <f>E82+E68+E54+E40+E84+E56</f>
        <v>15000</v>
      </c>
      <c r="F90" s="474">
        <f t="shared" ref="F90:K90" si="16">F82+F68+F54+F40+F84+F56</f>
        <v>15000</v>
      </c>
      <c r="G90" s="474">
        <f t="shared" si="16"/>
        <v>15351</v>
      </c>
      <c r="H90" s="474">
        <f t="shared" si="16"/>
        <v>15810</v>
      </c>
      <c r="I90" s="474">
        <f t="shared" si="16"/>
        <v>16973</v>
      </c>
      <c r="J90" s="474">
        <f t="shared" si="16"/>
        <v>17685</v>
      </c>
      <c r="K90" s="474">
        <f t="shared" si="16"/>
        <v>17901</v>
      </c>
      <c r="L90" s="9"/>
    </row>
    <row r="91" spans="2:12">
      <c r="E91" s="389"/>
      <c r="F91" s="389"/>
      <c r="G91" s="389"/>
      <c r="H91" s="389"/>
      <c r="I91" s="389"/>
      <c r="J91" s="389"/>
      <c r="K91" s="389"/>
    </row>
    <row r="92" spans="2:12">
      <c r="E92" s="389"/>
      <c r="F92" s="389"/>
      <c r="G92" s="389"/>
      <c r="H92" s="389"/>
      <c r="I92" s="389"/>
      <c r="J92" s="389"/>
      <c r="K92" s="389"/>
    </row>
  </sheetData>
  <mergeCells count="40">
    <mergeCell ref="B2:K3"/>
    <mergeCell ref="B5:J5"/>
    <mergeCell ref="B27:B40"/>
    <mergeCell ref="C27:C28"/>
    <mergeCell ref="C29:C30"/>
    <mergeCell ref="C31:C32"/>
    <mergeCell ref="C33:C34"/>
    <mergeCell ref="C35:C36"/>
    <mergeCell ref="C37:C38"/>
    <mergeCell ref="C39:C40"/>
    <mergeCell ref="C67:C68"/>
    <mergeCell ref="B55:B68"/>
    <mergeCell ref="C55:C56"/>
    <mergeCell ref="B41:B54"/>
    <mergeCell ref="C41:C42"/>
    <mergeCell ref="C43:C44"/>
    <mergeCell ref="C45:C46"/>
    <mergeCell ref="C47:C48"/>
    <mergeCell ref="C49:C50"/>
    <mergeCell ref="C51:C52"/>
    <mergeCell ref="C53:C54"/>
    <mergeCell ref="C57:C58"/>
    <mergeCell ref="C59:C60"/>
    <mergeCell ref="C61:C62"/>
    <mergeCell ref="C63:C64"/>
    <mergeCell ref="C65:C66"/>
    <mergeCell ref="B89:C90"/>
    <mergeCell ref="B87:C88"/>
    <mergeCell ref="B69:B82"/>
    <mergeCell ref="C69:C70"/>
    <mergeCell ref="C71:C72"/>
    <mergeCell ref="C73:C74"/>
    <mergeCell ref="C75:C76"/>
    <mergeCell ref="C77:C78"/>
    <mergeCell ref="C79:C80"/>
    <mergeCell ref="C81:C82"/>
    <mergeCell ref="B83:B84"/>
    <mergeCell ref="C83:C84"/>
    <mergeCell ref="B85:B86"/>
    <mergeCell ref="C85:C86"/>
  </mergeCells>
  <pageMargins left="0.7" right="0.7" top="0.75" bottom="0.75" header="0.3" footer="0.3"/>
  <pageSetup paperSize="9" scale="38"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rgb="FFC2CC66"/>
    <pageSetUpPr fitToPage="1"/>
  </sheetPr>
  <dimension ref="A2:P93"/>
  <sheetViews>
    <sheetView showGridLines="0" zoomScale="70" zoomScaleNormal="70" zoomScaleSheetLayoutView="90" workbookViewId="0">
      <selection activeCell="B2" sqref="B2:N4"/>
    </sheetView>
  </sheetViews>
  <sheetFormatPr baseColWidth="10" defaultColWidth="11.5703125" defaultRowHeight="14.25"/>
  <cols>
    <col min="1" max="1" width="5.42578125" style="2" customWidth="1"/>
    <col min="2" max="2" width="24.7109375" style="2" customWidth="1"/>
    <col min="3" max="3" width="17.140625" style="2" customWidth="1"/>
    <col min="4" max="4" width="11.7109375" style="2" customWidth="1"/>
    <col min="5" max="5" width="15.85546875" style="2" customWidth="1"/>
    <col min="6" max="6" width="16.42578125" style="2" customWidth="1"/>
    <col min="7" max="7" width="11.5703125" style="2"/>
    <col min="8" max="8" width="12.7109375" style="2" bestFit="1" customWidth="1"/>
    <col min="9" max="12" width="11.5703125" style="2"/>
    <col min="13" max="13" width="21.42578125" style="2" customWidth="1"/>
    <col min="14" max="16384" width="11.5703125" style="2"/>
  </cols>
  <sheetData>
    <row r="2" spans="2:14" ht="13.9" customHeight="1">
      <c r="B2" s="635" t="s">
        <v>279</v>
      </c>
      <c r="C2" s="635"/>
      <c r="D2" s="635"/>
      <c r="E2" s="635"/>
      <c r="F2" s="635"/>
      <c r="G2" s="635"/>
      <c r="H2" s="635"/>
      <c r="I2" s="635"/>
      <c r="J2" s="635"/>
      <c r="K2" s="635"/>
      <c r="L2" s="635"/>
      <c r="M2" s="635"/>
      <c r="N2" s="635"/>
    </row>
    <row r="3" spans="2:14" ht="13.9" customHeight="1">
      <c r="B3" s="635"/>
      <c r="C3" s="635"/>
      <c r="D3" s="635"/>
      <c r="E3" s="635"/>
      <c r="F3" s="635"/>
      <c r="G3" s="635"/>
      <c r="H3" s="635"/>
      <c r="I3" s="635"/>
      <c r="J3" s="635"/>
      <c r="K3" s="635"/>
      <c r="L3" s="635"/>
      <c r="M3" s="635"/>
      <c r="N3" s="635"/>
    </row>
    <row r="4" spans="2:14" ht="14.45" customHeight="1">
      <c r="B4" s="635"/>
      <c r="C4" s="635"/>
      <c r="D4" s="635"/>
      <c r="E4" s="635"/>
      <c r="F4" s="635"/>
      <c r="G4" s="635"/>
      <c r="H4" s="635"/>
      <c r="I4" s="635"/>
      <c r="J4" s="635"/>
      <c r="K4" s="635"/>
      <c r="L4" s="635"/>
      <c r="M4" s="635"/>
      <c r="N4" s="635"/>
    </row>
    <row r="5" spans="2:14" s="4" customFormat="1" ht="14.45" customHeight="1">
      <c r="B5" s="638" t="s">
        <v>163</v>
      </c>
      <c r="C5" s="638"/>
      <c r="D5" s="638"/>
      <c r="E5" s="638"/>
      <c r="F5" s="638"/>
      <c r="G5" s="638"/>
      <c r="H5" s="638"/>
      <c r="I5" s="638"/>
      <c r="J5" s="638"/>
      <c r="K5" s="638"/>
      <c r="L5" s="638"/>
      <c r="M5" s="638"/>
      <c r="N5" s="638"/>
    </row>
    <row r="6" spans="2:14" ht="14.45" customHeight="1">
      <c r="B6" s="340"/>
      <c r="C6" s="340"/>
      <c r="D6" s="340"/>
      <c r="E6" s="340"/>
      <c r="F6" s="340"/>
      <c r="G6" s="340"/>
      <c r="H6" s="340"/>
      <c r="I6" s="340"/>
      <c r="J6" s="340"/>
      <c r="K6" s="340"/>
      <c r="L6" s="340"/>
      <c r="M6" s="340"/>
      <c r="N6" s="340"/>
    </row>
    <row r="7" spans="2:14" ht="14.45" customHeight="1">
      <c r="B7" s="642" t="s">
        <v>411</v>
      </c>
      <c r="C7" s="643"/>
      <c r="D7" s="643"/>
      <c r="E7" s="643"/>
      <c r="F7" s="643"/>
      <c r="G7" s="643"/>
      <c r="H7" s="643"/>
      <c r="I7" s="643"/>
      <c r="J7" s="643"/>
      <c r="K7" s="643"/>
      <c r="L7" s="643"/>
      <c r="M7" s="643"/>
      <c r="N7" s="644"/>
    </row>
    <row r="8" spans="2:14" ht="14.45" customHeight="1">
      <c r="B8" s="645"/>
      <c r="C8" s="646"/>
      <c r="D8" s="646"/>
      <c r="E8" s="646"/>
      <c r="F8" s="646"/>
      <c r="G8" s="646"/>
      <c r="H8" s="646"/>
      <c r="I8" s="646"/>
      <c r="J8" s="646"/>
      <c r="K8" s="646"/>
      <c r="L8" s="646"/>
      <c r="M8" s="646"/>
      <c r="N8" s="647"/>
    </row>
    <row r="9" spans="2:14" ht="85.15" customHeight="1">
      <c r="B9" s="648"/>
      <c r="C9" s="649"/>
      <c r="D9" s="649"/>
      <c r="E9" s="649"/>
      <c r="F9" s="649"/>
      <c r="G9" s="649"/>
      <c r="H9" s="649"/>
      <c r="I9" s="649"/>
      <c r="J9" s="649"/>
      <c r="K9" s="649"/>
      <c r="L9" s="649"/>
      <c r="M9" s="649"/>
      <c r="N9" s="650"/>
    </row>
    <row r="10" spans="2:14" ht="14.45" customHeight="1">
      <c r="B10" s="641"/>
      <c r="C10" s="641"/>
      <c r="D10" s="641"/>
      <c r="E10" s="641"/>
      <c r="F10" s="641"/>
      <c r="G10" s="641"/>
      <c r="H10" s="641"/>
      <c r="I10" s="641"/>
      <c r="J10" s="641"/>
      <c r="K10" s="641"/>
      <c r="L10" s="641"/>
      <c r="M10" s="641"/>
      <c r="N10" s="19"/>
    </row>
    <row r="11" spans="2:14" ht="15">
      <c r="B11" s="25"/>
      <c r="C11" s="19"/>
      <c r="D11" s="19"/>
      <c r="E11" s="19"/>
      <c r="F11" s="19"/>
      <c r="G11" s="19"/>
      <c r="H11" s="19"/>
      <c r="I11" s="19"/>
      <c r="J11" s="19"/>
      <c r="N11" s="19"/>
    </row>
    <row r="12" spans="2:14" ht="18">
      <c r="D12" s="58" t="s">
        <v>188</v>
      </c>
      <c r="E12" s="58"/>
      <c r="F12" s="58"/>
      <c r="G12" s="132" t="s">
        <v>182</v>
      </c>
      <c r="H12" s="132"/>
      <c r="I12" s="132"/>
      <c r="J12" s="132"/>
    </row>
    <row r="13" spans="2:14" ht="18">
      <c r="B13" s="71" t="s">
        <v>164</v>
      </c>
      <c r="C13" s="72"/>
      <c r="D13" s="70">
        <f>C57</f>
        <v>1181</v>
      </c>
      <c r="E13" s="69" t="str">
        <f>CONCATENATE(" / "&amp; ROUND((D13/G13)*100,0) &amp;"% de l'offre en Charentes")</f>
        <v xml:space="preserve"> / 10% de l'offre en Charentes</v>
      </c>
      <c r="F13" s="67"/>
      <c r="G13" s="484">
        <v>11401</v>
      </c>
      <c r="H13" s="485"/>
      <c r="I13" s="486"/>
      <c r="J13" s="141"/>
    </row>
    <row r="14" spans="2:14" ht="18">
      <c r="B14" s="71" t="s">
        <v>165</v>
      </c>
      <c r="C14" s="72"/>
      <c r="D14" s="70">
        <f>C59</f>
        <v>12741.297123094471</v>
      </c>
      <c r="E14" s="69" t="str">
        <f>CONCATENATE(" / "&amp; ROUND((D14/G14)*100,1) &amp;"% de l'offre en Charentes")</f>
        <v xml:space="preserve"> / 11,5% de l'offre en Charentes</v>
      </c>
      <c r="F14" s="68"/>
      <c r="G14" s="484">
        <v>110319.59757857947</v>
      </c>
      <c r="H14" s="485"/>
      <c r="I14" s="141"/>
      <c r="J14" s="141"/>
    </row>
    <row r="15" spans="2:14" ht="18">
      <c r="B15" s="71"/>
      <c r="C15" s="72"/>
      <c r="D15" s="70"/>
      <c r="E15" s="69"/>
      <c r="F15" s="68"/>
      <c r="G15" s="487"/>
      <c r="H15" s="485"/>
      <c r="I15" s="141"/>
      <c r="J15" s="141"/>
    </row>
    <row r="16" spans="2:14" ht="15.75" customHeight="1">
      <c r="B16" s="71" t="s">
        <v>262</v>
      </c>
      <c r="C16" s="72"/>
      <c r="D16" s="73">
        <f>E61</f>
        <v>77062.485615472353</v>
      </c>
      <c r="E16" s="69" t="str">
        <f>CONCATENATE(" / "&amp; ROUND((D16/G16)*100,1) &amp;"% de l'offre en Charentes")</f>
        <v xml:space="preserve"> / 10,4% de l'offre en Charentes</v>
      </c>
      <c r="F16" s="68"/>
      <c r="G16" s="484">
        <v>742784.98789289733</v>
      </c>
      <c r="H16" s="485"/>
      <c r="I16" s="141"/>
      <c r="J16" s="141"/>
    </row>
    <row r="17" spans="1:16" ht="15.75" customHeight="1">
      <c r="B17" s="71" t="s">
        <v>263</v>
      </c>
      <c r="C17" s="72"/>
      <c r="D17" s="70">
        <f>E57</f>
        <v>17901</v>
      </c>
      <c r="E17" s="69" t="str">
        <f>CONCATENATE(" / "&amp; ROUND((D17/G17)*100,1) &amp;"% de l'offre en Charentes")</f>
        <v xml:space="preserve"> / 7,5% de l'offre en Charentes</v>
      </c>
      <c r="F17" s="68"/>
      <c r="G17" s="488">
        <v>238462</v>
      </c>
      <c r="H17" s="485"/>
      <c r="I17" s="141"/>
      <c r="J17" s="141"/>
    </row>
    <row r="18" spans="1:16" ht="18">
      <c r="B18" s="71" t="s">
        <v>219</v>
      </c>
      <c r="C18" s="72"/>
      <c r="D18" s="74">
        <f>F59</f>
        <v>0.76770798583732813</v>
      </c>
      <c r="E18" s="69"/>
      <c r="F18" s="67"/>
      <c r="G18" s="142">
        <v>0.67896227860439207</v>
      </c>
      <c r="H18" s="141"/>
      <c r="I18" s="141"/>
      <c r="J18" s="141"/>
    </row>
    <row r="19" spans="1:16" ht="13.9" customHeight="1">
      <c r="D19" s="138"/>
      <c r="E19" s="138"/>
      <c r="F19" s="138"/>
      <c r="G19" s="487"/>
      <c r="H19" s="141"/>
      <c r="I19" s="141"/>
      <c r="J19" s="141"/>
      <c r="P19" s="4"/>
    </row>
    <row r="20" spans="1:16" ht="13.9" customHeight="1">
      <c r="D20" s="75"/>
      <c r="E20" s="75"/>
      <c r="F20" s="75"/>
      <c r="G20" s="75"/>
      <c r="H20" s="76"/>
      <c r="I20" s="76"/>
      <c r="J20" s="76"/>
      <c r="K20" s="76"/>
      <c r="L20" s="63"/>
      <c r="M20" s="63"/>
      <c r="N20" s="63"/>
      <c r="O20" s="4"/>
      <c r="P20" s="4"/>
    </row>
    <row r="21" spans="1:16" ht="15">
      <c r="B21" s="29"/>
      <c r="C21" s="29"/>
      <c r="D21" s="29"/>
      <c r="E21" s="19"/>
      <c r="F21" s="19"/>
      <c r="G21" s="19"/>
      <c r="H21" s="127"/>
      <c r="I21" s="19"/>
      <c r="J21" s="19"/>
      <c r="O21" s="4"/>
      <c r="P21" s="4"/>
    </row>
    <row r="22" spans="1:16" ht="18">
      <c r="B22" s="651" t="s">
        <v>287</v>
      </c>
      <c r="C22" s="651"/>
      <c r="D22" s="651"/>
      <c r="E22" s="651"/>
      <c r="F22" s="651"/>
      <c r="G22" s="651"/>
      <c r="H22" s="651"/>
      <c r="I22" s="651"/>
      <c r="J22" s="651"/>
      <c r="K22" s="651"/>
      <c r="L22" s="651"/>
      <c r="M22" s="651"/>
      <c r="N22" s="97"/>
      <c r="O22" s="4"/>
      <c r="P22" s="4"/>
    </row>
    <row r="23" spans="1:16" ht="15">
      <c r="B23" s="19"/>
      <c r="C23" s="19"/>
      <c r="D23" s="19"/>
      <c r="E23" s="19"/>
      <c r="F23" s="19"/>
      <c r="G23" s="19"/>
      <c r="H23" s="19"/>
      <c r="I23" s="19"/>
      <c r="J23" s="19"/>
      <c r="O23" s="4"/>
      <c r="P23" s="4"/>
    </row>
    <row r="24" spans="1:16" ht="24" customHeight="1">
      <c r="C24" s="624" t="s">
        <v>161</v>
      </c>
      <c r="D24" s="624"/>
      <c r="E24" s="624"/>
      <c r="F24" s="624" t="s">
        <v>162</v>
      </c>
      <c r="G24" s="624"/>
      <c r="H24" s="624"/>
      <c r="J24" s="189"/>
      <c r="K24" s="63"/>
      <c r="L24" s="63"/>
      <c r="M24" s="63"/>
      <c r="O24" s="4"/>
      <c r="P24" s="4"/>
    </row>
    <row r="25" spans="1:16" s="4" customFormat="1" ht="28.5">
      <c r="B25" s="2"/>
      <c r="C25" s="263">
        <v>2016</v>
      </c>
      <c r="D25" s="263">
        <v>2022</v>
      </c>
      <c r="E25" s="263" t="s">
        <v>405</v>
      </c>
      <c r="F25" s="263">
        <v>2016</v>
      </c>
      <c r="G25" s="263">
        <v>2022</v>
      </c>
      <c r="H25" s="263" t="s">
        <v>405</v>
      </c>
      <c r="J25" s="190"/>
      <c r="K25" s="191"/>
      <c r="L25" s="63"/>
      <c r="M25" s="192"/>
    </row>
    <row r="26" spans="1:16">
      <c r="B26" s="263" t="s">
        <v>89</v>
      </c>
      <c r="C26" s="267">
        <f>+'Offre d''hébergements'!E39</f>
        <v>31</v>
      </c>
      <c r="D26" s="266">
        <f>'Offre d''hébergements'!K39</f>
        <v>40</v>
      </c>
      <c r="E26" s="247">
        <f t="shared" ref="E26:E31" si="0">(D26-C26)/C26</f>
        <v>0.29032258064516131</v>
      </c>
      <c r="F26" s="92">
        <f>+'Offre d''hébergements'!E40</f>
        <v>5211</v>
      </c>
      <c r="G26" s="92">
        <f>'Offre d''hébergements'!K40</f>
        <v>5634</v>
      </c>
      <c r="H26" s="247">
        <f t="shared" ref="H26:H31" si="1">(G26-F26)/F26</f>
        <v>8.1174438687392061E-2</v>
      </c>
      <c r="I26" s="9"/>
      <c r="J26" s="63"/>
      <c r="K26" s="63"/>
      <c r="L26" s="63"/>
      <c r="M26" s="63"/>
      <c r="O26" s="4"/>
      <c r="P26" s="4"/>
    </row>
    <row r="27" spans="1:16">
      <c r="B27" s="263" t="s">
        <v>67</v>
      </c>
      <c r="C27" s="228">
        <f>+'Offre d''hébergements'!E53</f>
        <v>66</v>
      </c>
      <c r="D27" s="186">
        <f>'Offre d''hébergements'!K53</f>
        <v>59</v>
      </c>
      <c r="E27" s="87">
        <f t="shared" si="0"/>
        <v>-0.10606060606060606</v>
      </c>
      <c r="F27" s="91">
        <f>+'Offre d''hébergements'!E54</f>
        <v>3885</v>
      </c>
      <c r="G27" s="91">
        <f>'Offre d''hébergements'!K54</f>
        <v>4168</v>
      </c>
      <c r="H27" s="87">
        <f t="shared" si="1"/>
        <v>7.2844272844272848E-2</v>
      </c>
      <c r="I27" s="9"/>
      <c r="J27" s="63"/>
      <c r="K27" s="63"/>
      <c r="L27" s="63"/>
      <c r="M27" s="63"/>
    </row>
    <row r="28" spans="1:16">
      <c r="B28" s="263" t="s">
        <v>342</v>
      </c>
      <c r="C28" s="228">
        <f>+'Offre d''hébergements'!E67</f>
        <v>516</v>
      </c>
      <c r="D28" s="186">
        <f>'Offre d''hébergements'!K67</f>
        <v>667</v>
      </c>
      <c r="E28" s="87">
        <f t="shared" si="0"/>
        <v>0.2926356589147287</v>
      </c>
      <c r="F28" s="91">
        <f>+'Offre d''hébergements'!E68</f>
        <v>2825</v>
      </c>
      <c r="G28" s="91">
        <f>'Offre d''hébergements'!K68</f>
        <v>3696</v>
      </c>
      <c r="H28" s="87">
        <f t="shared" si="1"/>
        <v>0.30831858407079649</v>
      </c>
      <c r="I28" s="9"/>
      <c r="J28" s="63"/>
      <c r="K28" s="63"/>
      <c r="L28" s="63"/>
      <c r="M28" s="63"/>
    </row>
    <row r="29" spans="1:16">
      <c r="B29" s="263" t="s">
        <v>343</v>
      </c>
      <c r="C29" s="228">
        <f>+'Offre d''hébergements'!E83</f>
        <v>102</v>
      </c>
      <c r="D29" s="188">
        <f>'Offre d''hébergements'!K83</f>
        <v>257</v>
      </c>
      <c r="E29" s="87">
        <f t="shared" si="0"/>
        <v>1.5196078431372548</v>
      </c>
      <c r="F29" s="91">
        <f>+'Offre d''hébergements'!E84</f>
        <v>748</v>
      </c>
      <c r="G29" s="188">
        <f>'Offre d''hébergements'!K84</f>
        <v>1391</v>
      </c>
      <c r="H29" s="87">
        <f t="shared" si="1"/>
        <v>0.85962566844919786</v>
      </c>
      <c r="I29" s="9"/>
      <c r="J29" s="63"/>
      <c r="K29" s="63"/>
      <c r="L29" s="63"/>
      <c r="M29" s="63"/>
    </row>
    <row r="30" spans="1:16">
      <c r="B30" s="263" t="s">
        <v>70</v>
      </c>
      <c r="C30" s="228">
        <f>+'Offre d''hébergements'!E81</f>
        <v>7</v>
      </c>
      <c r="D30" s="186">
        <f>'Offre d''hébergements'!K81</f>
        <v>27</v>
      </c>
      <c r="E30" s="87">
        <f t="shared" si="0"/>
        <v>2.8571428571428572</v>
      </c>
      <c r="F30" s="91">
        <f>+'Offre d''hébergements'!E82</f>
        <v>2331</v>
      </c>
      <c r="G30" s="188">
        <f>'Offre d''hébergements'!K82</f>
        <v>2163</v>
      </c>
      <c r="H30" s="87">
        <f t="shared" si="1"/>
        <v>-7.2072072072072071E-2</v>
      </c>
      <c r="I30" s="9"/>
      <c r="L30" s="5"/>
      <c r="M30" s="6"/>
    </row>
    <row r="31" spans="1:16" ht="28.5">
      <c r="B31" s="263" t="s">
        <v>344</v>
      </c>
      <c r="C31" s="268">
        <f>SUM(C26:C30)</f>
        <v>722</v>
      </c>
      <c r="D31" s="187">
        <f>SUM(D26:D30)</f>
        <v>1050</v>
      </c>
      <c r="E31" s="114">
        <f t="shared" si="0"/>
        <v>0.45429362880886426</v>
      </c>
      <c r="F31" s="187">
        <f>SUM(F26:F30)</f>
        <v>15000</v>
      </c>
      <c r="G31" s="113">
        <f>SUM(G26:G30)</f>
        <v>17052</v>
      </c>
      <c r="H31" s="114">
        <f t="shared" si="1"/>
        <v>0.1368</v>
      </c>
    </row>
    <row r="32" spans="1:16">
      <c r="A32" s="31"/>
      <c r="B32" s="31"/>
      <c r="C32" s="31"/>
      <c r="D32" s="31"/>
      <c r="E32" s="7"/>
      <c r="F32" s="31"/>
      <c r="G32" s="25"/>
    </row>
    <row r="33" spans="1:14">
      <c r="A33" s="31"/>
      <c r="B33" s="31"/>
      <c r="C33" s="31"/>
      <c r="D33" s="31"/>
      <c r="E33" s="7"/>
      <c r="F33" s="31"/>
      <c r="G33" s="31"/>
      <c r="H33" s="7"/>
    </row>
    <row r="34" spans="1:14">
      <c r="A34" s="31"/>
      <c r="B34" s="31"/>
      <c r="C34" s="31"/>
      <c r="D34" s="31"/>
      <c r="E34" s="7"/>
      <c r="F34" s="31"/>
      <c r="G34" s="31"/>
      <c r="H34" s="7"/>
    </row>
    <row r="35" spans="1:14">
      <c r="A35" s="31"/>
      <c r="B35" s="31"/>
      <c r="C35" s="31"/>
      <c r="D35" s="31"/>
      <c r="E35" s="7"/>
      <c r="F35" s="31"/>
      <c r="G35" s="31"/>
      <c r="H35" s="7"/>
    </row>
    <row r="36" spans="1:14">
      <c r="A36" s="31"/>
      <c r="B36" s="31"/>
      <c r="C36" s="31"/>
      <c r="D36" s="31"/>
      <c r="E36" s="7"/>
      <c r="F36" s="31"/>
      <c r="G36" s="31"/>
      <c r="H36" s="7"/>
    </row>
    <row r="37" spans="1:14">
      <c r="A37" s="31"/>
      <c r="B37" s="31"/>
      <c r="C37" s="31"/>
      <c r="D37" s="31"/>
      <c r="E37" s="7"/>
      <c r="F37" s="31"/>
      <c r="G37" s="31"/>
      <c r="H37" s="7"/>
    </row>
    <row r="38" spans="1:14">
      <c r="A38" s="31"/>
      <c r="B38" s="31"/>
      <c r="C38" s="31"/>
      <c r="D38" s="31"/>
      <c r="E38" s="7"/>
      <c r="F38" s="31"/>
      <c r="G38" s="31"/>
      <c r="H38" s="7"/>
    </row>
    <row r="39" spans="1:14">
      <c r="A39" s="31"/>
      <c r="B39" s="31"/>
      <c r="C39" s="31"/>
      <c r="D39" s="31"/>
      <c r="E39" s="7"/>
      <c r="F39" s="31"/>
      <c r="G39" s="31"/>
      <c r="H39" s="7"/>
    </row>
    <row r="40" spans="1:14">
      <c r="A40" s="31"/>
      <c r="B40" s="31"/>
      <c r="C40" s="31"/>
      <c r="D40" s="31"/>
      <c r="E40" s="7"/>
      <c r="F40" s="31"/>
      <c r="G40" s="31"/>
      <c r="H40" s="7"/>
    </row>
    <row r="41" spans="1:14">
      <c r="A41" s="31"/>
      <c r="B41" s="31"/>
      <c r="C41" s="31"/>
      <c r="D41" s="31"/>
      <c r="E41" s="7"/>
      <c r="F41" s="31"/>
      <c r="G41" s="31"/>
      <c r="H41" s="7"/>
    </row>
    <row r="42" spans="1:14">
      <c r="A42" s="31"/>
      <c r="B42" s="31"/>
      <c r="C42" s="31"/>
      <c r="D42" s="31"/>
      <c r="E42" s="7"/>
      <c r="F42" s="31"/>
      <c r="G42" s="31"/>
      <c r="H42" s="7"/>
    </row>
    <row r="43" spans="1:14">
      <c r="A43" s="31"/>
      <c r="B43" s="31"/>
      <c r="C43" s="31"/>
      <c r="D43" s="31"/>
      <c r="E43" s="7"/>
      <c r="F43" s="31"/>
      <c r="G43" s="31"/>
      <c r="H43" s="7"/>
    </row>
    <row r="44" spans="1:14">
      <c r="A44" s="31"/>
      <c r="B44" s="31"/>
      <c r="C44" s="31"/>
      <c r="D44" s="31"/>
      <c r="E44" s="7"/>
      <c r="F44" s="31"/>
      <c r="G44" s="31"/>
      <c r="H44" s="7"/>
    </row>
    <row r="45" spans="1:14">
      <c r="A45" s="31"/>
      <c r="B45" s="31"/>
      <c r="C45" s="31"/>
      <c r="D45" s="31"/>
      <c r="E45" s="7"/>
      <c r="F45" s="31"/>
      <c r="G45" s="31"/>
      <c r="H45" s="7"/>
    </row>
    <row r="46" spans="1:14">
      <c r="A46" s="31"/>
      <c r="B46" s="31"/>
      <c r="C46" s="31"/>
      <c r="D46" s="31"/>
      <c r="E46" s="7"/>
      <c r="F46" s="31"/>
      <c r="G46" s="31"/>
      <c r="H46" s="7"/>
    </row>
    <row r="47" spans="1:14" ht="27" customHeight="1">
      <c r="B47" s="651" t="s">
        <v>218</v>
      </c>
      <c r="C47" s="651"/>
      <c r="D47" s="651"/>
      <c r="E47" s="651"/>
      <c r="F47" s="651"/>
      <c r="G47" s="651"/>
      <c r="H47" s="651"/>
      <c r="I47" s="651"/>
      <c r="J47" s="651"/>
      <c r="K47" s="651"/>
      <c r="L47" s="651"/>
      <c r="M47" s="651"/>
      <c r="N47" s="651"/>
    </row>
    <row r="48" spans="1:14" ht="15">
      <c r="B48" s="19"/>
      <c r="C48" s="19"/>
      <c r="D48" s="19"/>
      <c r="E48" s="19"/>
      <c r="F48" s="19"/>
      <c r="G48" s="19"/>
      <c r="H48" s="19"/>
      <c r="I48" s="19"/>
      <c r="J48" s="19"/>
    </row>
    <row r="49" spans="2:15" ht="14.45" customHeight="1">
      <c r="B49"/>
      <c r="C49" s="624" t="s">
        <v>188</v>
      </c>
      <c r="D49" s="624"/>
      <c r="E49" s="624"/>
      <c r="F49" s="624"/>
      <c r="G49" s="652" t="s">
        <v>183</v>
      </c>
      <c r="H49" s="652"/>
      <c r="I49" s="652"/>
      <c r="J49" s="652"/>
    </row>
    <row r="50" spans="2:15" ht="15">
      <c r="B50"/>
      <c r="C50" s="640" t="s">
        <v>161</v>
      </c>
      <c r="D50" s="640"/>
      <c r="E50" s="640" t="s">
        <v>162</v>
      </c>
      <c r="F50" s="640"/>
      <c r="G50" s="654" t="s">
        <v>161</v>
      </c>
      <c r="H50" s="654"/>
      <c r="I50" s="654" t="s">
        <v>162</v>
      </c>
      <c r="J50" s="654"/>
    </row>
    <row r="51" spans="2:15">
      <c r="C51" s="263">
        <v>2022</v>
      </c>
      <c r="D51" s="263" t="s">
        <v>54</v>
      </c>
      <c r="E51" s="263">
        <v>2022</v>
      </c>
      <c r="F51" s="263" t="s">
        <v>54</v>
      </c>
      <c r="G51" s="264">
        <v>2022</v>
      </c>
      <c r="H51" s="264" t="s">
        <v>54</v>
      </c>
      <c r="I51" s="264">
        <v>2022</v>
      </c>
      <c r="J51" s="264" t="s">
        <v>54</v>
      </c>
    </row>
    <row r="52" spans="2:15">
      <c r="B52" s="263" t="s">
        <v>89</v>
      </c>
      <c r="C52" s="116">
        <f>'Offre d''hébergements'!K39</f>
        <v>40</v>
      </c>
      <c r="D52" s="250">
        <f>C52/C$61</f>
        <v>3.047782264058399E-3</v>
      </c>
      <c r="E52" s="111">
        <f>'Offre d''hébergements'!K40</f>
        <v>5634</v>
      </c>
      <c r="F52" s="250">
        <f t="shared" ref="F52:F56" si="2">E52/E$61</f>
        <v>7.3109502697753931E-2</v>
      </c>
      <c r="G52" s="260">
        <v>351</v>
      </c>
      <c r="H52" s="261">
        <v>3.1417099817530299E-3</v>
      </c>
      <c r="I52" s="260">
        <v>143193</v>
      </c>
      <c r="J52" s="262">
        <v>0.19277853259555522</v>
      </c>
    </row>
    <row r="53" spans="2:15">
      <c r="B53" s="263" t="s">
        <v>90</v>
      </c>
      <c r="C53" s="158">
        <f>'Offre d''hébergements'!K67+'Offre d''hébergements'!K55</f>
        <v>798</v>
      </c>
      <c r="D53" s="95">
        <f t="shared" ref="D53:D57" si="3">C53/C$61</f>
        <v>6.0803256167965058E-2</v>
      </c>
      <c r="E53" s="91">
        <f>'Offre d''hébergements'!K68+'Offre d''hébergements'!K56</f>
        <v>4545</v>
      </c>
      <c r="F53" s="95">
        <f t="shared" si="2"/>
        <v>5.897811319866731E-2</v>
      </c>
      <c r="G53" s="172">
        <v>9998</v>
      </c>
      <c r="H53" s="197">
        <v>8.9489505406173189E-2</v>
      </c>
      <c r="I53" s="170">
        <v>47275</v>
      </c>
      <c r="J53" s="196">
        <v>6.3645605081637177E-2</v>
      </c>
    </row>
    <row r="54" spans="2:15">
      <c r="B54" s="263" t="s">
        <v>67</v>
      </c>
      <c r="C54" s="110">
        <f>'Offre d''hébergements'!K53</f>
        <v>59</v>
      </c>
      <c r="D54" s="95">
        <f t="shared" si="3"/>
        <v>4.4954788394861384E-3</v>
      </c>
      <c r="E54" s="91">
        <f>'Offre d''hébergements'!K54</f>
        <v>4168</v>
      </c>
      <c r="F54" s="95">
        <f t="shared" si="2"/>
        <v>5.4085979276577635E-2</v>
      </c>
      <c r="G54" s="198">
        <v>318</v>
      </c>
      <c r="H54" s="199">
        <v>2.8463355390241124E-3</v>
      </c>
      <c r="I54" s="194">
        <v>21311</v>
      </c>
      <c r="J54" s="196">
        <v>2.8690671388572606E-2</v>
      </c>
      <c r="O54" s="88"/>
    </row>
    <row r="55" spans="2:15">
      <c r="B55" s="263" t="s">
        <v>91</v>
      </c>
      <c r="C55" s="110">
        <f>'Offre d''hébergements'!K81</f>
        <v>27</v>
      </c>
      <c r="D55" s="95">
        <f t="shared" si="3"/>
        <v>2.0572530282394193E-3</v>
      </c>
      <c r="E55" s="91">
        <f>'Offre d''hébergements'!K82</f>
        <v>2163</v>
      </c>
      <c r="F55" s="95">
        <f t="shared" si="2"/>
        <v>2.8068131759893818E-2</v>
      </c>
      <c r="G55" s="200">
        <v>132</v>
      </c>
      <c r="H55" s="195">
        <v>1.1814977709156693E-3</v>
      </c>
      <c r="I55" s="194">
        <v>22857</v>
      </c>
      <c r="J55" s="196">
        <v>3.0772027400338044E-2</v>
      </c>
      <c r="O55" s="88"/>
    </row>
    <row r="56" spans="2:15">
      <c r="B56" s="263" t="s">
        <v>92</v>
      </c>
      <c r="C56" s="110">
        <f>'Offre d''hébergements'!K83</f>
        <v>257</v>
      </c>
      <c r="D56" s="95">
        <f t="shared" si="3"/>
        <v>1.9582001046575214E-2</v>
      </c>
      <c r="E56" s="91">
        <f>'Offre d''hébergements'!K84</f>
        <v>1391</v>
      </c>
      <c r="F56" s="95">
        <f t="shared" si="2"/>
        <v>1.8050287229779149E-2</v>
      </c>
      <c r="G56" s="200">
        <v>602</v>
      </c>
      <c r="H56" s="195">
        <v>5.388345894630552E-3</v>
      </c>
      <c r="I56" s="194">
        <v>3826</v>
      </c>
      <c r="J56" s="196">
        <v>5.1508849295048937E-3</v>
      </c>
      <c r="O56" s="88"/>
    </row>
    <row r="57" spans="2:15" ht="28.5">
      <c r="B57" s="263" t="s">
        <v>93</v>
      </c>
      <c r="C57" s="265">
        <f>SUM(C52:C56)</f>
        <v>1181</v>
      </c>
      <c r="D57" s="89">
        <f t="shared" si="3"/>
        <v>8.9985771346324225E-2</v>
      </c>
      <c r="E57" s="82">
        <f>SUM(E52:E56)</f>
        <v>17901</v>
      </c>
      <c r="F57" s="89">
        <f>E57/E$61</f>
        <v>0.23229201416267187</v>
      </c>
      <c r="G57" s="201">
        <v>11401</v>
      </c>
      <c r="H57" s="202">
        <v>0.10204739459249657</v>
      </c>
      <c r="I57" s="201">
        <v>238462</v>
      </c>
      <c r="J57" s="203">
        <v>0.32103772139560793</v>
      </c>
      <c r="O57" s="88"/>
    </row>
    <row r="58" spans="2:15" ht="4.1500000000000004" customHeight="1">
      <c r="B58"/>
      <c r="C58">
        <f>'Offre d''hébergements'!K85</f>
        <v>12741.297123094471</v>
      </c>
      <c r="D58" s="80"/>
      <c r="E58" s="93"/>
      <c r="F58" s="81"/>
      <c r="G58" s="204"/>
      <c r="H58" s="205"/>
      <c r="I58" s="205"/>
      <c r="J58" s="206"/>
    </row>
    <row r="59" spans="2:15">
      <c r="B59" s="263" t="s">
        <v>94</v>
      </c>
      <c r="C59" s="161">
        <f>'Offre d''hébergements'!K85</f>
        <v>12741.297123094471</v>
      </c>
      <c r="D59" s="86">
        <f>(C59-C53)/C$61</f>
        <v>0.91001422865367576</v>
      </c>
      <c r="E59" s="235">
        <f>'Offre d''hébergements'!K86</f>
        <v>63706.485615472353</v>
      </c>
      <c r="F59" s="86">
        <f>(E59-E53)/E$61</f>
        <v>0.76770798583732813</v>
      </c>
      <c r="G59" s="237">
        <v>110319.59757857947</v>
      </c>
      <c r="H59" s="207">
        <v>0.89795260540750343</v>
      </c>
      <c r="I59" s="208">
        <v>551597.98789289733</v>
      </c>
      <c r="J59" s="171">
        <v>0.67896227860439207</v>
      </c>
    </row>
    <row r="60" spans="2:15" ht="4.9000000000000004" customHeight="1">
      <c r="B60" s="65"/>
      <c r="C60" s="66"/>
      <c r="D60" s="85"/>
      <c r="E60" s="85"/>
      <c r="F60" s="236"/>
      <c r="G60" s="209"/>
      <c r="H60" s="210"/>
      <c r="I60" s="210"/>
      <c r="J60" s="209"/>
    </row>
    <row r="61" spans="2:15" ht="15">
      <c r="B61" s="263" t="s">
        <v>103</v>
      </c>
      <c r="C61" s="265">
        <f>C57+C59-C53</f>
        <v>13124.297123094471</v>
      </c>
      <c r="D61" s="84">
        <f>C61/C$61</f>
        <v>1</v>
      </c>
      <c r="E61" s="265">
        <f>E57+E59-E53</f>
        <v>77062.485615472353</v>
      </c>
      <c r="F61" s="83">
        <f>E61/E$61</f>
        <v>1</v>
      </c>
      <c r="G61" s="201">
        <v>111722.59757857947</v>
      </c>
      <c r="H61" s="211">
        <v>1</v>
      </c>
      <c r="I61" s="201">
        <v>742784.98789289733</v>
      </c>
      <c r="J61" s="212">
        <v>1</v>
      </c>
      <c r="O61" s="88"/>
    </row>
    <row r="62" spans="2:15" ht="15">
      <c r="B62" s="19"/>
      <c r="C62" s="19"/>
      <c r="D62" s="19"/>
      <c r="E62" s="19"/>
      <c r="F62" s="77"/>
      <c r="G62" s="19"/>
      <c r="H62" s="19"/>
      <c r="I62" s="19"/>
      <c r="J62" s="79"/>
    </row>
    <row r="63" spans="2:15" ht="18">
      <c r="B63" s="639" t="s">
        <v>160</v>
      </c>
      <c r="C63" s="639"/>
      <c r="D63" s="639"/>
      <c r="E63" s="639"/>
      <c r="F63" s="639"/>
      <c r="G63" s="639"/>
      <c r="H63" s="639"/>
      <c r="I63" s="639"/>
      <c r="J63" s="639"/>
      <c r="K63" s="639"/>
      <c r="L63" s="639"/>
      <c r="M63" s="639"/>
      <c r="N63" s="639"/>
    </row>
    <row r="64" spans="2:15" ht="15">
      <c r="B64" s="19"/>
      <c r="C64" s="19"/>
      <c r="D64" s="19"/>
      <c r="E64" s="19"/>
      <c r="F64" s="19"/>
      <c r="G64" s="4"/>
      <c r="H64" s="224"/>
    </row>
    <row r="65" spans="2:15" s="4" customFormat="1">
      <c r="B65" s="2"/>
      <c r="C65" s="2"/>
      <c r="D65" s="231" t="s">
        <v>156</v>
      </c>
      <c r="E65" s="233" t="s">
        <v>157</v>
      </c>
      <c r="F65" s="232" t="s">
        <v>68</v>
      </c>
      <c r="G65" s="225"/>
      <c r="N65" s="226"/>
    </row>
    <row r="66" spans="2:15" s="4" customFormat="1">
      <c r="B66" s="624" t="s">
        <v>278</v>
      </c>
      <c r="C66" s="263" t="s">
        <v>71</v>
      </c>
      <c r="D66" s="158">
        <f>'Offre d''hébergements'!K28</f>
        <v>1587</v>
      </c>
      <c r="E66" s="94">
        <f>'Offre d''hébergements'!K42</f>
        <v>446</v>
      </c>
      <c r="F66" s="94">
        <f>'Offre d''hébergements'!K56</f>
        <v>849</v>
      </c>
      <c r="G66" s="225"/>
      <c r="I66" s="653"/>
      <c r="J66" s="653"/>
      <c r="K66" s="653"/>
      <c r="L66" s="653"/>
      <c r="M66" s="653"/>
      <c r="N66" s="226"/>
    </row>
    <row r="67" spans="2:15" s="4" customFormat="1">
      <c r="B67" s="624"/>
      <c r="C67" s="263" t="s">
        <v>404</v>
      </c>
      <c r="D67" s="163">
        <f>('Offre d''hébergements'!K28-'Offre d''hébergements'!E28)/'Offre d''hébergements'!E28</f>
        <v>1.2041666666666666</v>
      </c>
      <c r="E67" s="95">
        <f>('Offre d''hébergements'!K42-'Offre d''hébergements'!E42)/'Offre d''hébergements'!E42</f>
        <v>-0.45543345543345543</v>
      </c>
      <c r="F67" s="94"/>
      <c r="G67" s="225"/>
      <c r="H67" s="225"/>
      <c r="J67" s="653"/>
      <c r="K67" s="653"/>
      <c r="L67" s="653"/>
      <c r="N67" s="226"/>
    </row>
    <row r="68" spans="2:15" s="4" customFormat="1">
      <c r="B68" s="624" t="s">
        <v>15</v>
      </c>
      <c r="C68" s="263" t="s">
        <v>71</v>
      </c>
      <c r="D68" s="158"/>
      <c r="E68" s="94">
        <f>'Offre d''hébergements'!K44</f>
        <v>372</v>
      </c>
      <c r="F68" s="94">
        <f>'Offre d''hébergements'!K58</f>
        <v>90</v>
      </c>
      <c r="I68" s="234"/>
      <c r="N68" s="226"/>
    </row>
    <row r="69" spans="2:15" s="4" customFormat="1">
      <c r="B69" s="624"/>
      <c r="C69" s="263" t="s">
        <v>404</v>
      </c>
      <c r="D69" s="163"/>
      <c r="E69" s="95">
        <f>('Offre d''hébergements'!K44-'Offre d''hébergements'!E44)/'Offre d''hébergements'!E44</f>
        <v>8.1395348837209308E-2</v>
      </c>
      <c r="F69" s="95">
        <f>('Offre d''hébergements'!K58-'Offre d''hébergements'!E58)/'Offre d''hébergements'!E58</f>
        <v>1</v>
      </c>
    </row>
    <row r="70" spans="2:15" s="4" customFormat="1">
      <c r="B70" s="624" t="s">
        <v>16</v>
      </c>
      <c r="C70" s="263" t="s">
        <v>71</v>
      </c>
      <c r="D70" s="158">
        <f>'Offre d''hébergements'!K32</f>
        <v>552</v>
      </c>
      <c r="E70" s="94">
        <f>'Offre d''hébergements'!K46</f>
        <v>1297</v>
      </c>
      <c r="F70" s="94">
        <f>'Offre d''hébergements'!K60</f>
        <v>660</v>
      </c>
    </row>
    <row r="71" spans="2:15" s="4" customFormat="1">
      <c r="B71" s="624"/>
      <c r="C71" s="263" t="s">
        <v>404</v>
      </c>
      <c r="D71" s="163">
        <f>('Offre d''hébergements'!K32-'Offre d''hébergements'!E32)/'Offre d''hébergements'!E32</f>
        <v>-0.11538461538461539</v>
      </c>
      <c r="E71" s="95">
        <f>('Offre d''hébergements'!K46-'Offre d''hébergements'!E46)/'Offre d''hébergements'!E46</f>
        <v>0.20988805970149255</v>
      </c>
      <c r="F71" s="95">
        <f>('Offre d''hébergements'!K60-'Offre d''hébergements'!E60)/'Offre d''hébergements'!E60</f>
        <v>-8.3333333333333329E-2</v>
      </c>
      <c r="G71" s="225"/>
      <c r="H71" s="225"/>
    </row>
    <row r="72" spans="2:15" s="4" customFormat="1">
      <c r="B72" s="624" t="s">
        <v>17</v>
      </c>
      <c r="C72" s="263" t="s">
        <v>71</v>
      </c>
      <c r="D72" s="158">
        <f>'Offre d''hébergements'!K34</f>
        <v>2124</v>
      </c>
      <c r="E72" s="94">
        <f>'Offre d''hébergements'!K48</f>
        <v>1494</v>
      </c>
      <c r="F72" s="94">
        <f>'Offre d''hébergements'!K62</f>
        <v>2334</v>
      </c>
      <c r="G72" s="225"/>
      <c r="H72" s="225"/>
    </row>
    <row r="73" spans="2:15" s="4" customFormat="1">
      <c r="B73" s="624"/>
      <c r="C73" s="263" t="s">
        <v>404</v>
      </c>
      <c r="D73" s="163">
        <f>('Offre d''hébergements'!K34-'Offre d''hébergements'!E34)/'Offre d''hébergements'!E34</f>
        <v>-0.22791712104689205</v>
      </c>
      <c r="E73" s="95">
        <f>('Offre d''hébergements'!K48-'Offre d''hébergements'!E48)/'Offre d''hébergements'!E48</f>
        <v>0.15366795366795366</v>
      </c>
      <c r="F73" s="95">
        <f>('Offre d''hébergements'!K62-'Offre d''hébergements'!E62)/'Offre d''hébergements'!E62</f>
        <v>0.31641285956006771</v>
      </c>
      <c r="G73" s="225"/>
      <c r="H73" s="225"/>
    </row>
    <row r="74" spans="2:15" s="4" customFormat="1">
      <c r="B74" s="624" t="s">
        <v>18</v>
      </c>
      <c r="C74" s="263" t="s">
        <v>71</v>
      </c>
      <c r="D74" s="158">
        <f>'Offre d''hébergements'!K36</f>
        <v>1371</v>
      </c>
      <c r="E74" s="94">
        <f>'Offre d''hébergements'!K50</f>
        <v>298</v>
      </c>
      <c r="F74" s="94">
        <f>'Offre d''hébergements'!K64</f>
        <v>606</v>
      </c>
      <c r="G74" s="225"/>
      <c r="H74" s="225"/>
      <c r="J74" s="227"/>
    </row>
    <row r="75" spans="2:15" s="4" customFormat="1">
      <c r="B75" s="624"/>
      <c r="C75" s="263" t="s">
        <v>404</v>
      </c>
      <c r="D75" s="163">
        <f>('Offre d''hébergements'!K36-'Offre d''hébergements'!E36)/'Offre d''hébergements'!E36</f>
        <v>0.48376623376623379</v>
      </c>
      <c r="E75" s="95">
        <f>('Offre d''hébergements'!K50-'Offre d''hébergements'!E50)/'Offre d''hébergements'!E50</f>
        <v>6.7567567567567571E-3</v>
      </c>
      <c r="F75" s="95">
        <f>('Offre d''hébergements'!K64-'Offre d''hébergements'!E64)/'Offre d''hébergements'!E64</f>
        <v>1.1114982578397212</v>
      </c>
      <c r="H75" s="225"/>
    </row>
    <row r="76" spans="2:15" s="4" customFormat="1">
      <c r="B76" s="624" t="s">
        <v>19</v>
      </c>
      <c r="C76" s="263" t="s">
        <v>71</v>
      </c>
      <c r="D76" s="158"/>
      <c r="E76" s="94">
        <f>'Offre d''hébergements'!K52</f>
        <v>261</v>
      </c>
      <c r="F76" s="94">
        <f>'Offre d''hébergements'!K66</f>
        <v>6</v>
      </c>
    </row>
    <row r="77" spans="2:15">
      <c r="B77" s="624"/>
      <c r="C77" s="263" t="s">
        <v>404</v>
      </c>
      <c r="D77" s="91"/>
      <c r="E77" s="87">
        <f>('Offre d''hébergements'!K52-'Offre d''hébergements'!E52)/'Offre d''hébergements'!E52</f>
        <v>3.4237288135593222</v>
      </c>
      <c r="F77" s="91"/>
    </row>
    <row r="78" spans="2:15">
      <c r="O78" s="4"/>
    </row>
    <row r="79" spans="2:15">
      <c r="O79" s="4"/>
    </row>
    <row r="80" spans="2:15">
      <c r="O80" s="4"/>
    </row>
    <row r="81" spans="2:15" ht="15" customHeight="1">
      <c r="O81" s="4"/>
    </row>
    <row r="82" spans="2:15">
      <c r="O82" s="4"/>
    </row>
    <row r="83" spans="2:15">
      <c r="O83" s="4"/>
    </row>
    <row r="84" spans="2:15">
      <c r="O84" s="4"/>
    </row>
    <row r="85" spans="2:15">
      <c r="O85" s="4"/>
    </row>
    <row r="86" spans="2:15">
      <c r="O86" s="4"/>
    </row>
    <row r="87" spans="2:15">
      <c r="O87" s="4"/>
    </row>
    <row r="88" spans="2:15">
      <c r="O88" s="4"/>
    </row>
    <row r="89" spans="2:15">
      <c r="O89" s="4"/>
    </row>
    <row r="90" spans="2:15">
      <c r="O90" s="4"/>
    </row>
    <row r="91" spans="2:15">
      <c r="O91" s="4"/>
    </row>
    <row r="92" spans="2:15">
      <c r="O92" s="4"/>
    </row>
    <row r="93" spans="2:15" ht="15" customHeight="1">
      <c r="B93" s="314"/>
      <c r="C93" s="314" t="s">
        <v>128</v>
      </c>
      <c r="D93" s="314" t="s">
        <v>127</v>
      </c>
      <c r="E93" s="44"/>
      <c r="F93" s="44"/>
      <c r="G93" s="44"/>
      <c r="H93" s="44"/>
    </row>
  </sheetData>
  <mergeCells count="23">
    <mergeCell ref="B74:B75"/>
    <mergeCell ref="B76:B77"/>
    <mergeCell ref="B66:B67"/>
    <mergeCell ref="I66:M66"/>
    <mergeCell ref="J67:L67"/>
    <mergeCell ref="B68:B69"/>
    <mergeCell ref="B70:B71"/>
    <mergeCell ref="B72:B73"/>
    <mergeCell ref="B2:N4"/>
    <mergeCell ref="B5:N5"/>
    <mergeCell ref="B63:N63"/>
    <mergeCell ref="C49:F49"/>
    <mergeCell ref="C50:D50"/>
    <mergeCell ref="B10:M10"/>
    <mergeCell ref="B7:N9"/>
    <mergeCell ref="B22:M22"/>
    <mergeCell ref="E50:F50"/>
    <mergeCell ref="B47:N47"/>
    <mergeCell ref="C24:E24"/>
    <mergeCell ref="F24:H24"/>
    <mergeCell ref="G49:J49"/>
    <mergeCell ref="G50:H50"/>
    <mergeCell ref="I50:J50"/>
  </mergeCells>
  <pageMargins left="0.7" right="0.7" top="0.75" bottom="0.75" header="0.3" footer="0.3"/>
  <pageSetup paperSize="9" scale="43"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rgb="FFC2CC66"/>
    <pageSetUpPr fitToPage="1"/>
  </sheetPr>
  <dimension ref="B1:M50"/>
  <sheetViews>
    <sheetView showGridLines="0" zoomScale="99" zoomScaleNormal="99" zoomScaleSheetLayoutView="86" workbookViewId="0">
      <selection activeCell="B2" sqref="B2:L4"/>
    </sheetView>
  </sheetViews>
  <sheetFormatPr baseColWidth="10" defaultColWidth="11.42578125" defaultRowHeight="14.25"/>
  <cols>
    <col min="1" max="1" width="6.5703125" style="2" customWidth="1"/>
    <col min="2" max="2" width="26.7109375" style="2" customWidth="1"/>
    <col min="3" max="3" width="29.140625" style="2" bestFit="1" customWidth="1"/>
    <col min="4" max="4" width="11.42578125" style="2" customWidth="1"/>
    <col min="5" max="5" width="13.28515625" style="2" customWidth="1"/>
    <col min="6" max="6" width="17" style="2" bestFit="1" customWidth="1"/>
    <col min="7" max="7" width="11.28515625" style="2" customWidth="1"/>
    <col min="8" max="8" width="13.7109375" style="2" customWidth="1"/>
    <col min="9" max="9" width="13.28515625" style="2" customWidth="1"/>
    <col min="10" max="10" width="19.85546875" style="2" customWidth="1"/>
    <col min="11" max="11" width="12.42578125" style="2" customWidth="1"/>
    <col min="12" max="12" width="18.85546875" style="2" customWidth="1"/>
    <col min="13" max="13" width="18.28515625" style="2" customWidth="1"/>
    <col min="14" max="14" width="14.85546875" style="2" customWidth="1"/>
    <col min="15" max="15" width="11.42578125" style="2"/>
    <col min="16" max="16" width="20.28515625" style="2" customWidth="1"/>
    <col min="17" max="16384" width="11.42578125" style="2"/>
  </cols>
  <sheetData>
    <row r="1" spans="2:13">
      <c r="E1" s="3"/>
      <c r="F1" s="3"/>
    </row>
    <row r="2" spans="2:13" ht="14.45" customHeight="1">
      <c r="B2" s="656" t="s">
        <v>108</v>
      </c>
      <c r="C2" s="656"/>
      <c r="D2" s="656"/>
      <c r="E2" s="656"/>
      <c r="F2" s="656"/>
      <c r="G2" s="656"/>
      <c r="H2" s="656"/>
      <c r="I2" s="656"/>
      <c r="J2" s="656"/>
      <c r="K2" s="656"/>
      <c r="L2" s="656"/>
      <c r="M2" s="98"/>
    </row>
    <row r="3" spans="2:13" ht="14.45" customHeight="1">
      <c r="B3" s="656"/>
      <c r="C3" s="656"/>
      <c r="D3" s="656"/>
      <c r="E3" s="656"/>
      <c r="F3" s="656"/>
      <c r="G3" s="656"/>
      <c r="H3" s="656"/>
      <c r="I3" s="656"/>
      <c r="J3" s="656"/>
      <c r="K3" s="656"/>
      <c r="L3" s="656"/>
      <c r="M3" s="98"/>
    </row>
    <row r="4" spans="2:13" ht="15" customHeight="1">
      <c r="B4" s="656"/>
      <c r="C4" s="656"/>
      <c r="D4" s="656"/>
      <c r="E4" s="656"/>
      <c r="F4" s="656"/>
      <c r="G4" s="656"/>
      <c r="H4" s="656"/>
      <c r="I4" s="656"/>
      <c r="J4" s="656"/>
      <c r="K4" s="656"/>
      <c r="L4" s="656"/>
      <c r="M4" s="98"/>
    </row>
    <row r="5" spans="2:13" ht="14.45" customHeight="1">
      <c r="B5" s="636" t="s">
        <v>166</v>
      </c>
      <c r="C5" s="636"/>
      <c r="D5" s="636"/>
      <c r="E5" s="636"/>
      <c r="F5" s="636"/>
      <c r="G5" s="636"/>
      <c r="H5" s="636"/>
      <c r="I5" s="636"/>
      <c r="J5" s="636"/>
      <c r="K5" s="636"/>
      <c r="L5" s="636"/>
    </row>
    <row r="8" spans="2:13" ht="18">
      <c r="B8" s="97" t="s">
        <v>107</v>
      </c>
      <c r="C8" s="97"/>
      <c r="D8" s="97"/>
      <c r="E8" s="97"/>
      <c r="F8" s="97"/>
      <c r="G8" s="97"/>
      <c r="H8" s="97"/>
      <c r="I8" s="97"/>
      <c r="J8" s="97"/>
      <c r="K8" s="97"/>
      <c r="L8" s="97"/>
    </row>
    <row r="9" spans="2:13" ht="19.5" customHeight="1"/>
    <row r="10" spans="2:13" ht="19.5" customHeight="1"/>
    <row r="11" spans="2:13" ht="19.5" customHeight="1"/>
    <row r="12" spans="2:13" ht="19.5" customHeight="1"/>
    <row r="13" spans="2:13" ht="19.5" customHeight="1"/>
    <row r="14" spans="2:13" ht="15">
      <c r="B14" s="655"/>
      <c r="C14" s="655"/>
      <c r="F14" s="655"/>
      <c r="G14" s="655"/>
      <c r="J14" s="655"/>
      <c r="K14" s="655"/>
    </row>
    <row r="15" spans="2:13" ht="28.5">
      <c r="C15" s="263" t="s">
        <v>190</v>
      </c>
      <c r="D15" s="264" t="s">
        <v>183</v>
      </c>
      <c r="G15" s="263" t="s">
        <v>190</v>
      </c>
      <c r="H15" s="264" t="s">
        <v>183</v>
      </c>
      <c r="K15" s="263" t="s">
        <v>190</v>
      </c>
      <c r="L15" s="264" t="s">
        <v>183</v>
      </c>
    </row>
    <row r="16" spans="2:13">
      <c r="C16" s="331">
        <v>2022</v>
      </c>
      <c r="D16" s="264">
        <v>2022</v>
      </c>
      <c r="G16" s="331">
        <v>2022</v>
      </c>
      <c r="H16" s="264">
        <v>2022</v>
      </c>
      <c r="K16" s="331">
        <v>2022</v>
      </c>
      <c r="L16" s="264">
        <v>2022</v>
      </c>
    </row>
    <row r="17" spans="2:12">
      <c r="B17" s="331" t="s">
        <v>156</v>
      </c>
      <c r="C17" s="267">
        <v>8</v>
      </c>
      <c r="D17" s="424">
        <v>16</v>
      </c>
      <c r="F17" s="263" t="s">
        <v>304</v>
      </c>
      <c r="G17" s="228"/>
      <c r="H17" s="424">
        <v>53</v>
      </c>
      <c r="J17" s="331" t="s">
        <v>304</v>
      </c>
      <c r="K17" s="228">
        <v>5</v>
      </c>
      <c r="L17" s="424">
        <v>31</v>
      </c>
    </row>
    <row r="18" spans="2:12">
      <c r="B18" s="331" t="s">
        <v>69</v>
      </c>
      <c r="C18" s="228">
        <v>14</v>
      </c>
      <c r="D18" s="425">
        <v>32</v>
      </c>
      <c r="E18" s="257"/>
      <c r="F18" s="263" t="s">
        <v>305</v>
      </c>
      <c r="G18" s="228">
        <v>2</v>
      </c>
      <c r="H18" s="425">
        <v>10</v>
      </c>
      <c r="J18" s="331" t="s">
        <v>308</v>
      </c>
      <c r="K18" s="228">
        <v>7</v>
      </c>
      <c r="L18" s="425">
        <v>24</v>
      </c>
    </row>
    <row r="19" spans="2:12" ht="28.5">
      <c r="B19" s="331" t="s">
        <v>312</v>
      </c>
      <c r="C19" s="228">
        <v>7</v>
      </c>
      <c r="D19" s="425">
        <v>12</v>
      </c>
      <c r="E19" s="257"/>
      <c r="F19" s="263" t="s">
        <v>95</v>
      </c>
      <c r="G19" s="228"/>
      <c r="H19" s="425">
        <v>52</v>
      </c>
      <c r="J19" s="331" t="s">
        <v>309</v>
      </c>
      <c r="K19" s="228">
        <v>2</v>
      </c>
      <c r="L19" s="425">
        <v>9</v>
      </c>
    </row>
    <row r="20" spans="2:12" ht="28.5">
      <c r="B20" s="331" t="s">
        <v>157</v>
      </c>
      <c r="C20" s="228">
        <v>22</v>
      </c>
      <c r="D20" s="425">
        <v>48</v>
      </c>
      <c r="E20" s="257"/>
      <c r="F20" s="263" t="s">
        <v>307</v>
      </c>
      <c r="G20" s="228">
        <v>3</v>
      </c>
      <c r="H20" s="425">
        <v>50</v>
      </c>
      <c r="J20" s="331" t="s">
        <v>157</v>
      </c>
      <c r="K20" s="228">
        <v>10</v>
      </c>
      <c r="L20" s="425">
        <v>51</v>
      </c>
    </row>
    <row r="21" spans="2:12" ht="28.5">
      <c r="B21" s="331" t="s">
        <v>68</v>
      </c>
      <c r="C21" s="228">
        <v>54</v>
      </c>
      <c r="D21" s="425">
        <v>184</v>
      </c>
      <c r="E21" s="257"/>
      <c r="F21" s="263" t="s">
        <v>418</v>
      </c>
      <c r="G21" s="228"/>
      <c r="H21" s="425">
        <v>2</v>
      </c>
      <c r="J21" s="263" t="s">
        <v>310</v>
      </c>
      <c r="K21" s="228">
        <v>6</v>
      </c>
      <c r="L21" s="425">
        <v>24</v>
      </c>
    </row>
    <row r="22" spans="2:12" ht="28.5">
      <c r="B22" s="331" t="s">
        <v>306</v>
      </c>
      <c r="C22" s="228">
        <v>9</v>
      </c>
      <c r="D22" s="425">
        <v>28</v>
      </c>
      <c r="E22" s="257"/>
      <c r="F22" s="269" t="s">
        <v>78</v>
      </c>
      <c r="G22" s="228">
        <v>5</v>
      </c>
      <c r="H22" s="425">
        <v>167</v>
      </c>
      <c r="J22" s="263" t="s">
        <v>307</v>
      </c>
      <c r="K22" s="228">
        <v>8</v>
      </c>
      <c r="L22" s="425">
        <v>39</v>
      </c>
    </row>
    <row r="23" spans="2:12">
      <c r="B23" s="331" t="s">
        <v>313</v>
      </c>
      <c r="C23" s="228">
        <v>15</v>
      </c>
      <c r="D23" s="425">
        <v>87</v>
      </c>
      <c r="E23" s="257"/>
      <c r="J23" s="263" t="s">
        <v>311</v>
      </c>
      <c r="K23" s="228">
        <v>2</v>
      </c>
      <c r="L23" s="425">
        <v>30</v>
      </c>
    </row>
    <row r="24" spans="2:12">
      <c r="B24" s="331" t="s">
        <v>314</v>
      </c>
      <c r="C24" s="228">
        <v>10</v>
      </c>
      <c r="D24" s="425">
        <v>61</v>
      </c>
      <c r="E24" s="257"/>
      <c r="J24" s="263" t="s">
        <v>95</v>
      </c>
      <c r="K24" s="228">
        <v>8</v>
      </c>
      <c r="L24" s="425">
        <v>37</v>
      </c>
    </row>
    <row r="25" spans="2:12" ht="15">
      <c r="B25" s="331" t="s">
        <v>78</v>
      </c>
      <c r="C25" s="268">
        <v>139</v>
      </c>
      <c r="D25" s="426">
        <v>468</v>
      </c>
      <c r="E25" s="257"/>
      <c r="J25" s="263" t="s">
        <v>78</v>
      </c>
      <c r="K25" s="268">
        <v>48</v>
      </c>
      <c r="L25" s="426">
        <v>245</v>
      </c>
    </row>
    <row r="28" spans="2:12" ht="18">
      <c r="B28" s="97" t="s">
        <v>167</v>
      </c>
      <c r="C28" s="97"/>
      <c r="D28" s="97"/>
      <c r="E28" s="97"/>
      <c r="F28" s="97"/>
      <c r="G28" s="97"/>
      <c r="H28" s="97"/>
      <c r="I28" s="97"/>
      <c r="J28" s="97"/>
      <c r="K28" s="97"/>
      <c r="L28" s="97"/>
    </row>
    <row r="31" spans="2:12" ht="28.5">
      <c r="D31" s="263" t="s">
        <v>190</v>
      </c>
      <c r="E31" s="264" t="s">
        <v>183</v>
      </c>
    </row>
    <row r="32" spans="2:12">
      <c r="B32" s="658" t="s">
        <v>225</v>
      </c>
      <c r="C32" s="256" t="s">
        <v>226</v>
      </c>
      <c r="D32" s="267"/>
      <c r="E32" s="270">
        <v>40</v>
      </c>
    </row>
    <row r="33" spans="2:5">
      <c r="B33" s="658"/>
      <c r="C33" s="256" t="s">
        <v>227</v>
      </c>
      <c r="D33" s="228"/>
      <c r="E33" s="255">
        <v>30</v>
      </c>
    </row>
    <row r="34" spans="2:5">
      <c r="B34" s="658"/>
      <c r="C34" s="256" t="s">
        <v>228</v>
      </c>
      <c r="D34" s="228">
        <v>4</v>
      </c>
      <c r="E34" s="255">
        <v>6</v>
      </c>
    </row>
    <row r="35" spans="2:5">
      <c r="B35" s="658"/>
      <c r="C35" s="256" t="s">
        <v>229</v>
      </c>
      <c r="D35" s="228"/>
      <c r="E35" s="255">
        <v>5</v>
      </c>
    </row>
    <row r="36" spans="2:5">
      <c r="B36" s="658"/>
      <c r="C36" s="256" t="s">
        <v>230</v>
      </c>
      <c r="D36" s="228">
        <v>4</v>
      </c>
      <c r="E36" s="255">
        <v>4</v>
      </c>
    </row>
    <row r="37" spans="2:5">
      <c r="B37" s="658" t="s">
        <v>318</v>
      </c>
      <c r="C37" s="256" t="s">
        <v>231</v>
      </c>
      <c r="D37" s="228"/>
      <c r="E37" s="255">
        <v>14</v>
      </c>
    </row>
    <row r="38" spans="2:5">
      <c r="B38" s="658"/>
      <c r="C38" s="256" t="s">
        <v>319</v>
      </c>
      <c r="D38" s="228">
        <v>5</v>
      </c>
      <c r="E38" s="255">
        <v>5</v>
      </c>
    </row>
    <row r="39" spans="2:5">
      <c r="B39" s="658"/>
      <c r="C39" s="256" t="s">
        <v>232</v>
      </c>
      <c r="D39" s="228">
        <v>5</v>
      </c>
      <c r="E39" s="255">
        <v>7</v>
      </c>
    </row>
    <row r="40" spans="2:5">
      <c r="B40" s="658"/>
      <c r="C40" s="256" t="s">
        <v>233</v>
      </c>
      <c r="D40" s="228">
        <v>3</v>
      </c>
      <c r="E40" s="255">
        <v>7</v>
      </c>
    </row>
    <row r="41" spans="2:5">
      <c r="B41" s="658"/>
      <c r="C41" s="256" t="s">
        <v>234</v>
      </c>
      <c r="D41" s="228">
        <v>1</v>
      </c>
      <c r="E41" s="255">
        <v>6</v>
      </c>
    </row>
    <row r="42" spans="2:5">
      <c r="B42" s="658"/>
      <c r="C42" s="256" t="s">
        <v>235</v>
      </c>
      <c r="D42" s="228">
        <v>1</v>
      </c>
      <c r="E42" s="255">
        <v>3</v>
      </c>
    </row>
    <row r="43" spans="2:5">
      <c r="B43" s="658"/>
      <c r="C43" s="256" t="s">
        <v>236</v>
      </c>
      <c r="D43" s="228">
        <v>4</v>
      </c>
      <c r="E43" s="255">
        <v>8</v>
      </c>
    </row>
    <row r="44" spans="2:5">
      <c r="B44" s="657" t="s">
        <v>237</v>
      </c>
      <c r="C44" s="256" t="s">
        <v>238</v>
      </c>
      <c r="D44" s="228">
        <v>1</v>
      </c>
      <c r="E44" s="255">
        <v>9</v>
      </c>
    </row>
    <row r="45" spans="2:5">
      <c r="B45" s="657"/>
      <c r="C45" s="256" t="s">
        <v>239</v>
      </c>
      <c r="D45" s="228">
        <v>1</v>
      </c>
      <c r="E45" s="255">
        <v>2</v>
      </c>
    </row>
    <row r="46" spans="2:5">
      <c r="B46" s="657" t="s">
        <v>240</v>
      </c>
      <c r="C46" s="256" t="s">
        <v>241</v>
      </c>
      <c r="D46" s="228">
        <v>2</v>
      </c>
      <c r="E46" s="255">
        <v>2</v>
      </c>
    </row>
    <row r="47" spans="2:5">
      <c r="B47" s="657"/>
      <c r="C47" s="256" t="s">
        <v>242</v>
      </c>
      <c r="D47" s="228"/>
      <c r="E47" s="255">
        <v>1</v>
      </c>
    </row>
    <row r="48" spans="2:5">
      <c r="B48" s="657"/>
      <c r="C48" s="256" t="s">
        <v>320</v>
      </c>
      <c r="D48" s="228">
        <v>3</v>
      </c>
      <c r="E48" s="255">
        <v>3</v>
      </c>
    </row>
    <row r="49" spans="2:5">
      <c r="B49" s="657" t="s">
        <v>243</v>
      </c>
      <c r="C49" s="256" t="s">
        <v>264</v>
      </c>
      <c r="D49" s="228">
        <v>1</v>
      </c>
      <c r="E49" s="255">
        <v>1</v>
      </c>
    </row>
    <row r="50" spans="2:5">
      <c r="B50" s="657"/>
      <c r="C50" s="256" t="s">
        <v>244</v>
      </c>
      <c r="D50" s="228">
        <v>1</v>
      </c>
      <c r="E50" s="255">
        <v>2</v>
      </c>
    </row>
  </sheetData>
  <mergeCells count="10">
    <mergeCell ref="B49:B50"/>
    <mergeCell ref="B32:B36"/>
    <mergeCell ref="B37:B43"/>
    <mergeCell ref="B44:B45"/>
    <mergeCell ref="B46:B48"/>
    <mergeCell ref="B14:C14"/>
    <mergeCell ref="J14:K14"/>
    <mergeCell ref="F14:G14"/>
    <mergeCell ref="B2:L4"/>
    <mergeCell ref="B5:L5"/>
  </mergeCells>
  <pageMargins left="0.7" right="0.7" top="0.75" bottom="0.75" header="0.3" footer="0.3"/>
  <pageSetup paperSize="9" scale="57" fitToHeight="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tabColor rgb="FFC2CC66"/>
    <pageSetUpPr fitToPage="1"/>
  </sheetPr>
  <dimension ref="B2:K51"/>
  <sheetViews>
    <sheetView showGridLines="0" zoomScaleNormal="100" workbookViewId="0">
      <selection activeCell="B2" sqref="B2:J4"/>
    </sheetView>
  </sheetViews>
  <sheetFormatPr baseColWidth="10" defaultColWidth="11.42578125" defaultRowHeight="14.25"/>
  <cols>
    <col min="1" max="1" width="11.42578125" style="2"/>
    <col min="2" max="2" width="15.42578125" style="2" customWidth="1"/>
    <col min="3" max="3" width="19.5703125" style="2" customWidth="1"/>
    <col min="4" max="4" width="12.7109375" style="2" bestFit="1" customWidth="1"/>
    <col min="5" max="5" width="12" style="2" customWidth="1"/>
    <col min="6" max="6" width="11.42578125" style="2"/>
    <col min="7" max="7" width="19.42578125" style="2" customWidth="1"/>
    <col min="8" max="8" width="15.140625" style="2" customWidth="1"/>
    <col min="9" max="9" width="14.28515625" style="2" customWidth="1"/>
    <col min="10" max="10" width="11" style="2" customWidth="1"/>
    <col min="11" max="16384" width="11.42578125" style="2"/>
  </cols>
  <sheetData>
    <row r="2" spans="2:11" ht="14.45" customHeight="1">
      <c r="B2" s="659" t="s">
        <v>266</v>
      </c>
      <c r="C2" s="659"/>
      <c r="D2" s="659"/>
      <c r="E2" s="659"/>
      <c r="F2" s="659"/>
      <c r="G2" s="659"/>
      <c r="H2" s="659"/>
      <c r="I2" s="659"/>
      <c r="J2" s="659"/>
    </row>
    <row r="3" spans="2:11" ht="14.45" customHeight="1">
      <c r="B3" s="659"/>
      <c r="C3" s="659"/>
      <c r="D3" s="659"/>
      <c r="E3" s="659"/>
      <c r="F3" s="659"/>
      <c r="G3" s="659"/>
      <c r="H3" s="659"/>
      <c r="I3" s="659"/>
      <c r="J3" s="659"/>
    </row>
    <row r="4" spans="2:11" ht="23.25" customHeight="1">
      <c r="B4" s="659"/>
      <c r="C4" s="659"/>
      <c r="D4" s="659"/>
      <c r="E4" s="659"/>
      <c r="F4" s="659"/>
      <c r="G4" s="659"/>
      <c r="H4" s="659"/>
      <c r="I4" s="659"/>
      <c r="J4" s="659"/>
    </row>
    <row r="5" spans="2:11" ht="15" customHeight="1">
      <c r="B5" s="660" t="s">
        <v>168</v>
      </c>
      <c r="C5" s="660"/>
      <c r="D5" s="660"/>
      <c r="E5" s="660"/>
      <c r="F5" s="660"/>
      <c r="G5" s="660"/>
      <c r="H5" s="660"/>
      <c r="I5" s="660"/>
      <c r="J5" s="660"/>
    </row>
    <row r="7" spans="2:11" ht="18">
      <c r="B7" s="663" t="s">
        <v>188</v>
      </c>
      <c r="C7" s="663"/>
      <c r="D7" s="663"/>
      <c r="E7" s="664"/>
      <c r="G7" s="132" t="s">
        <v>182</v>
      </c>
      <c r="H7" s="132"/>
      <c r="I7" s="132"/>
      <c r="J7" s="132"/>
      <c r="K7" s="32"/>
    </row>
    <row r="8" spans="2:11" customFormat="1" ht="18">
      <c r="B8" s="338" t="s">
        <v>421</v>
      </c>
      <c r="C8" s="581"/>
      <c r="D8" s="581">
        <f>F25</f>
        <v>133.80000000000001</v>
      </c>
      <c r="E8" s="338"/>
      <c r="G8" s="215" t="s">
        <v>359</v>
      </c>
      <c r="H8" s="141"/>
      <c r="I8" s="141"/>
      <c r="J8" s="141"/>
    </row>
    <row r="9" spans="2:11" customFormat="1" ht="18">
      <c r="B9" s="338"/>
      <c r="C9" s="338"/>
      <c r="D9" s="338"/>
      <c r="E9" s="338"/>
      <c r="G9" s="141"/>
      <c r="H9" s="141"/>
      <c r="I9" s="141"/>
      <c r="J9" s="141"/>
    </row>
    <row r="10" spans="2:11" customFormat="1" ht="18">
      <c r="B10" s="338" t="s">
        <v>422</v>
      </c>
      <c r="C10" s="338"/>
      <c r="D10" s="581">
        <f>F37</f>
        <v>762.81478260869562</v>
      </c>
      <c r="E10" s="338"/>
      <c r="G10" s="215" t="s">
        <v>360</v>
      </c>
      <c r="H10" s="141"/>
      <c r="I10" s="141"/>
      <c r="J10" s="141"/>
    </row>
    <row r="11" spans="2:11" ht="18">
      <c r="B11" s="338"/>
      <c r="C11" s="338"/>
      <c r="D11" s="338"/>
      <c r="E11" s="338"/>
      <c r="G11" s="141"/>
      <c r="H11" s="141"/>
      <c r="I11" s="141"/>
      <c r="J11" s="141"/>
    </row>
    <row r="13" spans="2:11" ht="36.75" customHeight="1">
      <c r="B13" s="371"/>
      <c r="C13" s="587" t="s">
        <v>288</v>
      </c>
      <c r="D13" s="587"/>
      <c r="E13" s="587"/>
      <c r="F13" s="587"/>
      <c r="G13" s="587"/>
      <c r="H13" s="587"/>
      <c r="I13" s="587"/>
      <c r="J13" s="587"/>
    </row>
    <row r="15" spans="2:11" ht="18">
      <c r="B15" s="97" t="s">
        <v>256</v>
      </c>
      <c r="C15" s="97"/>
      <c r="D15" s="97"/>
      <c r="E15" s="97"/>
      <c r="F15" s="97"/>
      <c r="G15" s="97"/>
      <c r="H15" s="97"/>
      <c r="I15" s="97"/>
      <c r="J15" s="97"/>
    </row>
    <row r="17" spans="2:10" ht="14.45" customHeight="1">
      <c r="C17" s="661" t="s">
        <v>188</v>
      </c>
      <c r="D17" s="661"/>
      <c r="E17" s="661"/>
      <c r="F17" s="661"/>
      <c r="G17" s="662" t="s">
        <v>183</v>
      </c>
      <c r="H17" s="662"/>
      <c r="I17" s="662"/>
      <c r="J17" s="662"/>
    </row>
    <row r="18" spans="2:10" ht="28.5">
      <c r="B18" s="185" t="s">
        <v>66</v>
      </c>
      <c r="C18" s="99" t="s">
        <v>161</v>
      </c>
      <c r="D18" s="99" t="s">
        <v>267</v>
      </c>
      <c r="E18" s="99" t="s">
        <v>169</v>
      </c>
      <c r="F18" s="100" t="s">
        <v>118</v>
      </c>
      <c r="G18" s="143" t="s">
        <v>161</v>
      </c>
      <c r="H18" s="143" t="s">
        <v>267</v>
      </c>
      <c r="I18" s="143" t="s">
        <v>169</v>
      </c>
      <c r="J18" s="144" t="s">
        <v>118</v>
      </c>
    </row>
    <row r="19" spans="2:10">
      <c r="B19" s="183" t="s">
        <v>15</v>
      </c>
      <c r="C19" s="390">
        <v>1</v>
      </c>
      <c r="D19" s="391">
        <v>56</v>
      </c>
      <c r="E19" s="391">
        <v>66</v>
      </c>
      <c r="F19" s="392">
        <v>61</v>
      </c>
      <c r="G19" s="145">
        <v>10</v>
      </c>
      <c r="H19" s="146">
        <v>54.8</v>
      </c>
      <c r="I19" s="146">
        <v>79.599999999999994</v>
      </c>
      <c r="J19" s="146">
        <v>67.199999999999989</v>
      </c>
    </row>
    <row r="20" spans="2:10">
      <c r="B20" s="181" t="s">
        <v>16</v>
      </c>
      <c r="C20" s="390">
        <v>12</v>
      </c>
      <c r="D20" s="391">
        <v>65.083333333333329</v>
      </c>
      <c r="E20" s="391">
        <v>75.833333333333329</v>
      </c>
      <c r="F20" s="391">
        <v>70.458333333333329</v>
      </c>
      <c r="G20" s="145">
        <v>78</v>
      </c>
      <c r="H20" s="146">
        <v>60.141025641025642</v>
      </c>
      <c r="I20" s="146">
        <v>98.634615384615387</v>
      </c>
      <c r="J20" s="146">
        <v>79.387820512820511</v>
      </c>
    </row>
    <row r="21" spans="2:10">
      <c r="B21" s="181" t="s">
        <v>17</v>
      </c>
      <c r="C21" s="393">
        <v>13</v>
      </c>
      <c r="D21" s="394">
        <v>84.584615384615375</v>
      </c>
      <c r="E21" s="394">
        <v>113.96923076923076</v>
      </c>
      <c r="F21" s="395">
        <v>99.276923076923069</v>
      </c>
      <c r="G21" s="145">
        <v>96</v>
      </c>
      <c r="H21" s="146">
        <v>79.346874999999997</v>
      </c>
      <c r="I21" s="146">
        <v>163.60416666666666</v>
      </c>
      <c r="J21" s="146">
        <v>121.47552083333332</v>
      </c>
    </row>
    <row r="22" spans="2:10">
      <c r="B22" s="181" t="s">
        <v>18</v>
      </c>
      <c r="C22" s="390">
        <v>3</v>
      </c>
      <c r="D22" s="391">
        <v>121</v>
      </c>
      <c r="E22" s="391">
        <v>230</v>
      </c>
      <c r="F22" s="392">
        <v>175.5</v>
      </c>
      <c r="G22" s="145">
        <v>22</v>
      </c>
      <c r="H22" s="146">
        <v>130.54545454545453</v>
      </c>
      <c r="I22" s="146">
        <v>340.86363636363637</v>
      </c>
      <c r="J22" s="146">
        <v>235.70454545454544</v>
      </c>
    </row>
    <row r="23" spans="2:10">
      <c r="B23" s="181" t="s">
        <v>19</v>
      </c>
      <c r="C23" s="390">
        <v>1</v>
      </c>
      <c r="D23" s="391">
        <v>399</v>
      </c>
      <c r="E23" s="391">
        <v>2900</v>
      </c>
      <c r="F23" s="392">
        <v>1649.5</v>
      </c>
      <c r="G23" s="369">
        <v>4</v>
      </c>
      <c r="H23" s="370">
        <v>250.75</v>
      </c>
      <c r="I23" s="370">
        <v>1243.75</v>
      </c>
      <c r="J23" s="372">
        <v>747.25</v>
      </c>
    </row>
    <row r="24" spans="2:10">
      <c r="B24" s="181" t="s">
        <v>73</v>
      </c>
      <c r="C24" s="390">
        <v>7</v>
      </c>
      <c r="D24" s="391">
        <v>80.285714285714292</v>
      </c>
      <c r="E24" s="391">
        <v>84.714285714285708</v>
      </c>
      <c r="F24" s="392">
        <v>82.5</v>
      </c>
      <c r="G24" s="145">
        <v>32</v>
      </c>
      <c r="H24" s="146">
        <v>68.028125000000003</v>
      </c>
      <c r="I24" s="146">
        <v>115.96875</v>
      </c>
      <c r="J24" s="146">
        <v>91.998437499999994</v>
      </c>
    </row>
    <row r="25" spans="2:10" ht="15">
      <c r="B25" s="184" t="s">
        <v>12</v>
      </c>
      <c r="C25" s="396">
        <v>37</v>
      </c>
      <c r="D25" s="397">
        <v>88.12432432432432</v>
      </c>
      <c r="E25" s="397">
        <v>179.47567567567569</v>
      </c>
      <c r="F25" s="397">
        <v>133.80000000000001</v>
      </c>
      <c r="G25" s="147">
        <v>242</v>
      </c>
      <c r="H25" s="148">
        <v>78.133057851239656</v>
      </c>
      <c r="I25" s="148">
        <v>166.86157024793388</v>
      </c>
      <c r="J25" s="146">
        <v>122.49731404958678</v>
      </c>
    </row>
    <row r="26" spans="2:10">
      <c r="B26" s="43"/>
      <c r="C26" s="43"/>
      <c r="D26" s="43"/>
      <c r="E26" s="43"/>
      <c r="G26" s="43"/>
      <c r="H26" s="43"/>
    </row>
    <row r="27" spans="2:10">
      <c r="C27" s="349"/>
      <c r="D27" s="349"/>
      <c r="E27" s="350"/>
      <c r="F27" s="351"/>
      <c r="G27" s="351"/>
      <c r="H27" s="350"/>
    </row>
    <row r="28" spans="2:10" ht="18">
      <c r="B28" s="97" t="s">
        <v>255</v>
      </c>
      <c r="C28" s="97"/>
      <c r="D28" s="97"/>
      <c r="E28" s="97"/>
      <c r="F28" s="97"/>
      <c r="G28" s="97"/>
      <c r="H28" s="97"/>
      <c r="I28" s="97"/>
      <c r="J28" s="97"/>
    </row>
    <row r="30" spans="2:10" ht="14.45" customHeight="1">
      <c r="C30" s="661" t="s">
        <v>188</v>
      </c>
      <c r="D30" s="661"/>
      <c r="E30" s="661"/>
      <c r="F30" s="661"/>
      <c r="G30" s="662" t="s">
        <v>183</v>
      </c>
      <c r="H30" s="662"/>
      <c r="I30" s="662"/>
      <c r="J30" s="662"/>
    </row>
    <row r="31" spans="2:10" ht="28.5">
      <c r="B31" s="176" t="s">
        <v>126</v>
      </c>
      <c r="C31" s="175" t="s">
        <v>161</v>
      </c>
      <c r="D31" s="99" t="s">
        <v>171</v>
      </c>
      <c r="E31" s="99" t="s">
        <v>117</v>
      </c>
      <c r="F31" s="100" t="s">
        <v>118</v>
      </c>
      <c r="G31" s="143" t="s">
        <v>161</v>
      </c>
      <c r="H31" s="143" t="s">
        <v>267</v>
      </c>
      <c r="I31" s="143" t="s">
        <v>169</v>
      </c>
      <c r="J31" s="144" t="s">
        <v>118</v>
      </c>
    </row>
    <row r="32" spans="2:10">
      <c r="B32" s="177" t="s">
        <v>121</v>
      </c>
      <c r="C32" s="398">
        <v>49</v>
      </c>
      <c r="D32" s="399">
        <v>444.73469387755102</v>
      </c>
      <c r="E32" s="399">
        <v>526.71428571428567</v>
      </c>
      <c r="F32" s="395">
        <v>485.72448979591832</v>
      </c>
      <c r="G32" s="367">
        <v>733</v>
      </c>
      <c r="H32" s="368">
        <v>287.64351978171896</v>
      </c>
      <c r="I32" s="368">
        <v>397.78171896316508</v>
      </c>
      <c r="J32" s="368">
        <v>342.71261937244202</v>
      </c>
    </row>
    <row r="33" spans="2:10">
      <c r="B33" s="178" t="s">
        <v>122</v>
      </c>
      <c r="C33" s="400">
        <v>198</v>
      </c>
      <c r="D33" s="395">
        <v>458.66161616161617</v>
      </c>
      <c r="E33" s="395">
        <v>630.4848484848485</v>
      </c>
      <c r="F33" s="395">
        <v>544.57323232323233</v>
      </c>
      <c r="G33" s="145">
        <v>1207</v>
      </c>
      <c r="H33" s="146">
        <v>418.12054681027342</v>
      </c>
      <c r="I33" s="146">
        <v>721.72618061309026</v>
      </c>
      <c r="J33" s="368">
        <v>569.92336371168187</v>
      </c>
    </row>
    <row r="34" spans="2:10">
      <c r="B34" s="178" t="s">
        <v>123</v>
      </c>
      <c r="C34" s="400">
        <v>221</v>
      </c>
      <c r="D34" s="395">
        <v>637.83257918552033</v>
      </c>
      <c r="E34" s="395">
        <v>897.76470588235293</v>
      </c>
      <c r="F34" s="395">
        <v>767.79864253393657</v>
      </c>
      <c r="G34" s="145">
        <v>708</v>
      </c>
      <c r="H34" s="146">
        <v>651.78813559322032</v>
      </c>
      <c r="I34" s="146">
        <v>1248.7387005649719</v>
      </c>
      <c r="J34" s="368">
        <v>950.26341807909603</v>
      </c>
    </row>
    <row r="35" spans="2:10">
      <c r="B35" s="178" t="s">
        <v>124</v>
      </c>
      <c r="C35" s="400">
        <v>69</v>
      </c>
      <c r="D35" s="395">
        <v>1318</v>
      </c>
      <c r="E35" s="395">
        <v>1811.1159420289855</v>
      </c>
      <c r="F35" s="395">
        <v>1564.5579710144928</v>
      </c>
      <c r="G35" s="145">
        <v>122</v>
      </c>
      <c r="H35" s="146">
        <v>1405.7213114754099</v>
      </c>
      <c r="I35" s="146">
        <v>2388.1311475409834</v>
      </c>
      <c r="J35" s="368">
        <v>1896.9262295081967</v>
      </c>
    </row>
    <row r="36" spans="2:10">
      <c r="B36" s="178" t="s">
        <v>125</v>
      </c>
      <c r="C36" s="401">
        <v>38</v>
      </c>
      <c r="D36" s="394">
        <v>651.28947368421052</v>
      </c>
      <c r="E36" s="394">
        <v>893.68421052631584</v>
      </c>
      <c r="F36" s="395">
        <v>772.48684210526312</v>
      </c>
      <c r="G36" s="145">
        <v>216</v>
      </c>
      <c r="H36" s="146">
        <v>495.08333333333331</v>
      </c>
      <c r="I36" s="146">
        <v>802.51851851851848</v>
      </c>
      <c r="J36" s="368">
        <v>648.80092592592587</v>
      </c>
    </row>
    <row r="37" spans="2:10" ht="14.45" customHeight="1">
      <c r="B37" s="179" t="s">
        <v>119</v>
      </c>
      <c r="C37" s="402">
        <v>575</v>
      </c>
      <c r="D37" s="397">
        <v>642.1895652173913</v>
      </c>
      <c r="E37" s="397">
        <v>883.44</v>
      </c>
      <c r="F37" s="509">
        <v>762.81478260869562</v>
      </c>
      <c r="G37" s="147">
        <v>2986</v>
      </c>
      <c r="H37" s="148">
        <v>487.41332886805088</v>
      </c>
      <c r="I37" s="148">
        <v>841.09192900200935</v>
      </c>
      <c r="J37" s="368">
        <v>664.25262893503009</v>
      </c>
    </row>
    <row r="38" spans="2:10" ht="14.45" customHeight="1"/>
    <row r="40" spans="2:10" ht="14.45" customHeight="1">
      <c r="C40" s="661" t="s">
        <v>188</v>
      </c>
      <c r="D40" s="661"/>
      <c r="E40" s="661"/>
      <c r="F40" s="661"/>
      <c r="G40" s="662" t="s">
        <v>183</v>
      </c>
      <c r="H40" s="662"/>
      <c r="I40" s="662"/>
      <c r="J40" s="662"/>
    </row>
    <row r="41" spans="2:10" ht="28.5">
      <c r="B41" s="176" t="s">
        <v>66</v>
      </c>
      <c r="C41" s="175" t="s">
        <v>161</v>
      </c>
      <c r="D41" s="99" t="s">
        <v>267</v>
      </c>
      <c r="E41" s="99" t="s">
        <v>117</v>
      </c>
      <c r="F41" s="100" t="s">
        <v>118</v>
      </c>
      <c r="G41" s="143" t="s">
        <v>161</v>
      </c>
      <c r="H41" s="143" t="s">
        <v>267</v>
      </c>
      <c r="I41" s="143" t="s">
        <v>169</v>
      </c>
      <c r="J41" s="144" t="s">
        <v>118</v>
      </c>
    </row>
    <row r="42" spans="2:10">
      <c r="B42" s="180" t="s">
        <v>15</v>
      </c>
      <c r="C42" s="390">
        <v>3</v>
      </c>
      <c r="D42" s="391">
        <v>350</v>
      </c>
      <c r="E42" s="391">
        <v>455</v>
      </c>
      <c r="F42" s="391">
        <v>402.5</v>
      </c>
      <c r="G42" s="367">
        <v>148</v>
      </c>
      <c r="H42" s="368">
        <v>336.35810810810813</v>
      </c>
      <c r="I42" s="368">
        <v>563.8043918918919</v>
      </c>
      <c r="J42" s="368">
        <v>450.08125000000001</v>
      </c>
    </row>
    <row r="43" spans="2:10">
      <c r="B43" s="181" t="s">
        <v>16</v>
      </c>
      <c r="C43" s="400">
        <v>63</v>
      </c>
      <c r="D43" s="395">
        <v>443.04761904761904</v>
      </c>
      <c r="E43" s="395">
        <v>613.92063492063494</v>
      </c>
      <c r="F43" s="395">
        <v>528.48412698412699</v>
      </c>
      <c r="G43" s="145">
        <v>990</v>
      </c>
      <c r="H43" s="146">
        <v>349.29313131313131</v>
      </c>
      <c r="I43" s="146">
        <v>553.44262626262628</v>
      </c>
      <c r="J43" s="368">
        <v>451.36787878787879</v>
      </c>
    </row>
    <row r="44" spans="2:10">
      <c r="B44" s="181" t="s">
        <v>17</v>
      </c>
      <c r="C44" s="400">
        <v>256</v>
      </c>
      <c r="D44" s="395">
        <v>603.18359375</v>
      </c>
      <c r="E44" s="395">
        <v>837.8515625</v>
      </c>
      <c r="F44" s="395">
        <v>720.517578125</v>
      </c>
      <c r="G44" s="145">
        <v>1272</v>
      </c>
      <c r="H44" s="146">
        <v>512.61792452830184</v>
      </c>
      <c r="I44" s="146">
        <v>920.14544025157238</v>
      </c>
      <c r="J44" s="368">
        <v>716.38168238993717</v>
      </c>
    </row>
    <row r="45" spans="2:10">
      <c r="B45" s="181" t="s">
        <v>18</v>
      </c>
      <c r="C45" s="400">
        <v>57</v>
      </c>
      <c r="D45" s="395">
        <v>1004.9122807017544</v>
      </c>
      <c r="E45" s="395">
        <v>1381.4912280701753</v>
      </c>
      <c r="F45" s="395">
        <v>1193.2017543859649</v>
      </c>
      <c r="G45" s="145">
        <v>254</v>
      </c>
      <c r="H45" s="146">
        <v>934.44488188976379</v>
      </c>
      <c r="I45" s="146">
        <v>1693.0472440944882</v>
      </c>
      <c r="J45" s="368">
        <v>1313.7460629921261</v>
      </c>
    </row>
    <row r="46" spans="2:10">
      <c r="B46" s="181" t="s">
        <v>19</v>
      </c>
      <c r="C46" s="400"/>
      <c r="D46" s="395"/>
      <c r="E46" s="395"/>
      <c r="F46" s="395"/>
      <c r="G46" s="369">
        <v>12</v>
      </c>
      <c r="H46" s="370">
        <v>1644.1666666666667</v>
      </c>
      <c r="I46" s="370">
        <v>3376.0833333333335</v>
      </c>
      <c r="J46" s="370">
        <v>2510.125</v>
      </c>
    </row>
    <row r="47" spans="2:10">
      <c r="B47" s="181" t="s">
        <v>73</v>
      </c>
      <c r="C47" s="401">
        <v>196</v>
      </c>
      <c r="D47" s="394">
        <v>656.13265306122446</v>
      </c>
      <c r="E47" s="394">
        <v>891.33163265306121</v>
      </c>
      <c r="F47" s="395">
        <v>773.73214285714289</v>
      </c>
      <c r="G47" s="145">
        <v>310</v>
      </c>
      <c r="H47" s="146">
        <v>486.14838709677417</v>
      </c>
      <c r="I47" s="146">
        <v>771.53951612903222</v>
      </c>
      <c r="J47" s="368">
        <v>628.8439516129032</v>
      </c>
    </row>
    <row r="48" spans="2:10" ht="15">
      <c r="B48" s="182" t="s">
        <v>119</v>
      </c>
      <c r="C48" s="402">
        <v>575</v>
      </c>
      <c r="D48" s="397">
        <v>642.1895652173913</v>
      </c>
      <c r="E48" s="397">
        <v>883.44</v>
      </c>
      <c r="F48" s="509">
        <v>762.81478260869562</v>
      </c>
      <c r="G48" s="147">
        <v>2986</v>
      </c>
      <c r="H48" s="148">
        <v>487.41332886805094</v>
      </c>
      <c r="I48" s="148">
        <v>841.09192900200935</v>
      </c>
      <c r="J48" s="368">
        <v>664.25262893503009</v>
      </c>
    </row>
    <row r="51" ht="15" customHeight="1"/>
  </sheetData>
  <mergeCells count="10">
    <mergeCell ref="B2:J4"/>
    <mergeCell ref="B5:J5"/>
    <mergeCell ref="C40:F40"/>
    <mergeCell ref="G40:J40"/>
    <mergeCell ref="C30:F30"/>
    <mergeCell ref="G30:J30"/>
    <mergeCell ref="C17:F17"/>
    <mergeCell ref="G17:J17"/>
    <mergeCell ref="C13:J13"/>
    <mergeCell ref="B7:E7"/>
  </mergeCells>
  <pageMargins left="0.7" right="0.7" top="0.75" bottom="0.75" header="0.3" footer="0.3"/>
  <pageSetup paperSize="9" scale="5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tabColor rgb="FFFFB601"/>
  </sheetPr>
  <dimension ref="A2:DE52"/>
  <sheetViews>
    <sheetView showGridLines="0" zoomScale="80" zoomScaleNormal="80" zoomScaleSheetLayoutView="70" workbookViewId="0">
      <selection activeCell="B2" sqref="B2:K4"/>
    </sheetView>
  </sheetViews>
  <sheetFormatPr baseColWidth="10" defaultColWidth="11.5703125" defaultRowHeight="14.25"/>
  <cols>
    <col min="1" max="1" width="6" style="2" customWidth="1"/>
    <col min="2" max="2" width="17.85546875" style="2" customWidth="1"/>
    <col min="3" max="3" width="20.28515625" style="2" customWidth="1"/>
    <col min="4" max="4" width="17.28515625" style="2" customWidth="1"/>
    <col min="5" max="5" width="16" style="2" customWidth="1"/>
    <col min="6" max="6" width="9.42578125" style="2" customWidth="1"/>
    <col min="7" max="7" width="16.5703125" style="2" customWidth="1"/>
    <col min="8" max="8" width="15.140625" style="2" customWidth="1"/>
    <col min="9" max="9" width="12.140625" style="2" customWidth="1"/>
    <col min="10" max="16384" width="11.5703125" style="2"/>
  </cols>
  <sheetData>
    <row r="2" spans="1:109" ht="14.45" customHeight="1">
      <c r="B2" s="665" t="s">
        <v>158</v>
      </c>
      <c r="C2" s="665"/>
      <c r="D2" s="665"/>
      <c r="E2" s="665"/>
      <c r="F2" s="665"/>
      <c r="G2" s="665"/>
      <c r="H2" s="665"/>
      <c r="I2" s="665"/>
      <c r="J2" s="665"/>
      <c r="K2" s="665"/>
    </row>
    <row r="3" spans="1:109" ht="14.45" customHeight="1">
      <c r="B3" s="665"/>
      <c r="C3" s="665"/>
      <c r="D3" s="665"/>
      <c r="E3" s="665"/>
      <c r="F3" s="665"/>
      <c r="G3" s="665"/>
      <c r="H3" s="665"/>
      <c r="I3" s="665"/>
      <c r="J3" s="665"/>
      <c r="K3" s="665"/>
    </row>
    <row r="4" spans="1:109" ht="15" customHeight="1">
      <c r="B4" s="665"/>
      <c r="C4" s="665"/>
      <c r="D4" s="665"/>
      <c r="E4" s="665"/>
      <c r="F4" s="665"/>
      <c r="G4" s="665"/>
      <c r="H4" s="665"/>
      <c r="I4" s="665"/>
      <c r="J4" s="665"/>
      <c r="K4" s="665"/>
    </row>
    <row r="5" spans="1:109">
      <c r="D5" s="23"/>
      <c r="E5" s="23"/>
      <c r="F5" s="23"/>
      <c r="G5" s="23"/>
      <c r="H5" s="23"/>
      <c r="I5" s="23"/>
      <c r="J5" s="23"/>
      <c r="K5" s="23"/>
    </row>
    <row r="6" spans="1:109">
      <c r="D6" s="23"/>
      <c r="E6" s="23"/>
      <c r="F6" s="23"/>
      <c r="G6" s="23"/>
      <c r="H6" s="23"/>
      <c r="I6" s="23"/>
      <c r="J6" s="23"/>
      <c r="K6" s="23"/>
    </row>
    <row r="7" spans="1:109" ht="18">
      <c r="B7" s="58" t="s">
        <v>188</v>
      </c>
      <c r="C7" s="58"/>
      <c r="D7" s="58"/>
      <c r="E7" s="58"/>
      <c r="G7" s="132" t="s">
        <v>183</v>
      </c>
      <c r="H7" s="132"/>
      <c r="I7" s="132"/>
      <c r="J7" s="132"/>
      <c r="K7" s="132"/>
    </row>
    <row r="8" spans="1:109">
      <c r="B8" s="519" t="s">
        <v>114</v>
      </c>
      <c r="C8" s="520"/>
      <c r="D8" s="520" t="s">
        <v>115</v>
      </c>
      <c r="E8" s="520"/>
      <c r="G8" s="222" t="s">
        <v>114</v>
      </c>
      <c r="H8" s="222"/>
      <c r="I8" s="222" t="s">
        <v>115</v>
      </c>
      <c r="J8" s="222"/>
      <c r="K8" s="222"/>
    </row>
    <row r="9" spans="1:109">
      <c r="B9" s="521" t="s">
        <v>348</v>
      </c>
      <c r="C9" s="522" t="str">
        <f>E50</f>
        <v>Royaume-Uni</v>
      </c>
      <c r="D9" s="521" t="s">
        <v>348</v>
      </c>
      <c r="E9" s="523" t="str">
        <f>C26</f>
        <v>Nouvelle Aquitaine</v>
      </c>
      <c r="G9" s="517" t="s">
        <v>348</v>
      </c>
      <c r="H9" s="222" t="s">
        <v>353</v>
      </c>
      <c r="I9" s="517" t="s">
        <v>348</v>
      </c>
      <c r="J9" s="222" t="s">
        <v>208</v>
      </c>
      <c r="K9" s="222"/>
    </row>
    <row r="10" spans="1:109">
      <c r="B10" s="521" t="s">
        <v>349</v>
      </c>
      <c r="C10" s="522" t="str">
        <f t="shared" ref="C10:C11" si="0">E51</f>
        <v>Pays-Bas</v>
      </c>
      <c r="D10" s="521" t="s">
        <v>349</v>
      </c>
      <c r="E10" s="523" t="str">
        <f t="shared" ref="E10:E11" si="1">C27</f>
        <v>Ile-de-France</v>
      </c>
      <c r="G10" s="517" t="s">
        <v>349</v>
      </c>
      <c r="H10" s="222" t="s">
        <v>58</v>
      </c>
      <c r="I10" s="517" t="s">
        <v>349</v>
      </c>
      <c r="J10" s="222" t="s">
        <v>207</v>
      </c>
      <c r="K10" s="222"/>
    </row>
    <row r="11" spans="1:109">
      <c r="B11" s="521" t="s">
        <v>352</v>
      </c>
      <c r="C11" s="522" t="str">
        <f t="shared" si="0"/>
        <v>Belgique</v>
      </c>
      <c r="D11" s="521" t="s">
        <v>352</v>
      </c>
      <c r="E11" s="523" t="str">
        <f t="shared" si="1"/>
        <v>Occitanie</v>
      </c>
      <c r="G11" s="517" t="s">
        <v>352</v>
      </c>
      <c r="H11" s="222" t="s">
        <v>57</v>
      </c>
      <c r="I11" s="517" t="s">
        <v>352</v>
      </c>
      <c r="J11" s="222" t="s">
        <v>77</v>
      </c>
      <c r="K11" s="222"/>
    </row>
    <row r="12" spans="1:109">
      <c r="D12" s="23"/>
      <c r="E12" s="23"/>
      <c r="F12" s="23"/>
      <c r="G12" s="23"/>
      <c r="H12" s="23"/>
      <c r="I12" s="23"/>
      <c r="J12" s="23"/>
      <c r="K12" s="23"/>
    </row>
    <row r="13" spans="1:109" ht="18">
      <c r="B13" s="101" t="s">
        <v>265</v>
      </c>
      <c r="C13" s="101"/>
      <c r="D13" s="101"/>
      <c r="E13" s="101"/>
      <c r="F13" s="101"/>
      <c r="G13" s="101"/>
      <c r="H13" s="101"/>
      <c r="I13" s="101"/>
      <c r="J13" s="101"/>
      <c r="K13" s="101"/>
    </row>
    <row r="14" spans="1:109">
      <c r="B14" s="2" t="s">
        <v>199</v>
      </c>
      <c r="H14" s="9"/>
    </row>
    <row r="16" spans="1:109" s="346" customFormat="1" ht="32.450000000000003" customHeight="1">
      <c r="A16" s="2"/>
      <c r="B16" s="2"/>
      <c r="C16" s="2"/>
      <c r="D16" s="332" t="s">
        <v>200</v>
      </c>
      <c r="E16" s="2"/>
      <c r="F16" s="2"/>
      <c r="G16" s="2"/>
      <c r="H16" s="333" t="s">
        <v>200</v>
      </c>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row>
    <row r="17" spans="1:109" s="346" customFormat="1">
      <c r="A17" s="2"/>
      <c r="B17" s="2"/>
      <c r="C17" s="332" t="s">
        <v>201</v>
      </c>
      <c r="D17" s="284">
        <v>8.9050386830028819E-2</v>
      </c>
      <c r="E17" s="2"/>
      <c r="F17" s="2"/>
      <c r="G17" s="333" t="s">
        <v>201</v>
      </c>
      <c r="H17" s="281">
        <v>5.9105558061870955E-2</v>
      </c>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row>
    <row r="18" spans="1:109" s="346" customFormat="1">
      <c r="A18" s="2"/>
      <c r="B18" s="2"/>
      <c r="C18" s="332" t="s">
        <v>43</v>
      </c>
      <c r="D18" s="279">
        <v>8.3881573368818657E-2</v>
      </c>
      <c r="E18" s="2"/>
      <c r="F18" s="2"/>
      <c r="G18" s="333" t="s">
        <v>202</v>
      </c>
      <c r="H18" s="280">
        <v>5.4250584733874861E-2</v>
      </c>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row>
    <row r="19" spans="1:109" s="346" customFormat="1">
      <c r="A19" s="2"/>
      <c r="B19" s="2"/>
      <c r="C19" s="332" t="s">
        <v>202</v>
      </c>
      <c r="D19" s="279">
        <v>5.4653888029015364E-2</v>
      </c>
      <c r="E19" s="2"/>
      <c r="F19" s="2"/>
      <c r="G19" s="333" t="s">
        <v>203</v>
      </c>
      <c r="H19" s="280">
        <v>4.0851479946700887E-2</v>
      </c>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row>
    <row r="20" spans="1:109" s="346" customFormat="1">
      <c r="A20" s="2"/>
      <c r="B20" s="2"/>
      <c r="C20" s="332" t="s">
        <v>205</v>
      </c>
      <c r="D20" s="279">
        <v>4.161574318510973E-2</v>
      </c>
      <c r="E20" s="2"/>
      <c r="F20" s="2"/>
      <c r="G20" s="333" t="s">
        <v>204</v>
      </c>
      <c r="H20" s="280">
        <v>3.7272429683242909E-2</v>
      </c>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row>
    <row r="21" spans="1:109" s="346" customFormat="1">
      <c r="A21" s="2"/>
      <c r="B21" s="2"/>
      <c r="C21" s="332" t="s">
        <v>203</v>
      </c>
      <c r="D21" s="279">
        <v>3.2058220661008462E-2</v>
      </c>
      <c r="E21" s="2"/>
      <c r="F21" s="2"/>
      <c r="G21" s="333" t="s">
        <v>205</v>
      </c>
      <c r="H21" s="280">
        <v>3.4710993942526559E-2</v>
      </c>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row>
    <row r="22" spans="1:109">
      <c r="G22" s="385"/>
      <c r="H22" s="385"/>
    </row>
    <row r="23" spans="1:109">
      <c r="G23" s="385"/>
      <c r="H23" s="385"/>
    </row>
    <row r="24" spans="1:109">
      <c r="G24" s="385"/>
      <c r="H24" s="385"/>
    </row>
    <row r="25" spans="1:109" ht="27.6" customHeight="1">
      <c r="D25" s="332" t="s">
        <v>206</v>
      </c>
      <c r="G25" s="385"/>
      <c r="H25" s="333" t="s">
        <v>206</v>
      </c>
    </row>
    <row r="26" spans="1:109">
      <c r="C26" s="332" t="s">
        <v>207</v>
      </c>
      <c r="D26" s="283">
        <v>0.33544783080100893</v>
      </c>
      <c r="G26" s="333" t="s">
        <v>208</v>
      </c>
      <c r="H26" s="282">
        <v>0.2739683776047982</v>
      </c>
    </row>
    <row r="27" spans="1:109" ht="28.5">
      <c r="C27" s="332" t="s">
        <v>208</v>
      </c>
      <c r="D27" s="277">
        <v>0.23129371835065579</v>
      </c>
      <c r="G27" s="333" t="s">
        <v>207</v>
      </c>
      <c r="H27" s="278">
        <v>0.19196282694631994</v>
      </c>
    </row>
    <row r="28" spans="1:109">
      <c r="C28" s="332" t="s">
        <v>76</v>
      </c>
      <c r="D28" s="277">
        <v>6.9496448263815486E-2</v>
      </c>
      <c r="G28" s="333" t="s">
        <v>77</v>
      </c>
      <c r="H28" s="278">
        <v>8.5349164002361755E-2</v>
      </c>
    </row>
    <row r="29" spans="1:109" ht="28.5">
      <c r="C29" s="332" t="s">
        <v>77</v>
      </c>
      <c r="D29" s="277">
        <v>6.133158167862638E-2</v>
      </c>
      <c r="G29" s="333" t="s">
        <v>75</v>
      </c>
      <c r="H29" s="278">
        <v>8.331279270396845E-2</v>
      </c>
    </row>
    <row r="30" spans="1:109" ht="28.5">
      <c r="C30" s="332" t="s">
        <v>74</v>
      </c>
      <c r="D30" s="277">
        <v>5.9611508009637118E-2</v>
      </c>
      <c r="G30" s="333" t="s">
        <v>74</v>
      </c>
      <c r="H30" s="278">
        <v>7.5151900378120251E-2</v>
      </c>
    </row>
    <row r="33" spans="1:109" ht="18">
      <c r="B33" s="101" t="s">
        <v>269</v>
      </c>
      <c r="C33" s="101"/>
      <c r="D33" s="101"/>
      <c r="E33" s="101"/>
      <c r="F33" s="101"/>
      <c r="G33" s="101"/>
      <c r="H33" s="101"/>
      <c r="I33" s="101"/>
      <c r="J33" s="101"/>
      <c r="K33" s="101"/>
    </row>
    <row r="34" spans="1:109" s="346" customFormat="1" ht="15">
      <c r="A34" s="2"/>
      <c r="B34" s="2" t="s">
        <v>209</v>
      </c>
      <c r="C34" s="240"/>
      <c r="D34" s="240"/>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row>
    <row r="35" spans="1:109" s="346" customFormat="1" ht="15">
      <c r="A35" s="2"/>
      <c r="B35" s="2"/>
      <c r="C35" s="238"/>
      <c r="D35" s="238"/>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row>
    <row r="36" spans="1:109" s="346" customFormat="1">
      <c r="A36" s="2"/>
      <c r="B36" s="2"/>
      <c r="C36" s="332" t="s">
        <v>97</v>
      </c>
      <c r="D36" s="277">
        <v>0.28999999999999998</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row>
    <row r="37" spans="1:109" s="346" customFormat="1" ht="27.6" customHeight="1">
      <c r="A37" s="2"/>
      <c r="B37" s="2"/>
      <c r="C37" s="332" t="s">
        <v>98</v>
      </c>
      <c r="D37" s="277">
        <v>0.33</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row>
    <row r="38" spans="1:109" s="346" customFormat="1">
      <c r="A38" s="2"/>
      <c r="B38" s="2"/>
      <c r="C38" s="332" t="s">
        <v>99</v>
      </c>
      <c r="D38" s="277">
        <v>0.32</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row>
    <row r="39" spans="1:109" s="346" customFormat="1" ht="27.6" customHeight="1">
      <c r="A39" s="2"/>
      <c r="B39" s="2"/>
      <c r="C39" s="4"/>
      <c r="D39" s="347"/>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row>
    <row r="40" spans="1:109" s="346" customFormat="1" ht="27.6" customHeight="1">
      <c r="A40" s="2"/>
      <c r="B40" s="2"/>
      <c r="C40" s="332" t="s">
        <v>100</v>
      </c>
      <c r="D40" s="277">
        <v>0.38</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row>
    <row r="41" spans="1:109" s="346" customFormat="1" ht="27.6" customHeight="1">
      <c r="A41" s="2"/>
      <c r="B41" s="2"/>
      <c r="C41" s="332" t="s">
        <v>101</v>
      </c>
      <c r="D41" s="277">
        <v>0.22</v>
      </c>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row>
    <row r="42" spans="1:109" s="346" customFormat="1" ht="27.6" customHeight="1">
      <c r="A42" s="2"/>
      <c r="B42" s="2"/>
      <c r="C42" s="332" t="s">
        <v>102</v>
      </c>
      <c r="D42" s="277">
        <v>0.19</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row>
    <row r="43" spans="1:109" s="346" customFormat="1">
      <c r="A43" s="2"/>
      <c r="B43" s="2"/>
      <c r="C43" s="4"/>
      <c r="D43" s="348"/>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row>
    <row r="44" spans="1:109" s="346" customFormat="1" ht="30" customHeight="1">
      <c r="A44" s="2"/>
      <c r="B44" s="2"/>
      <c r="C44" s="332" t="s">
        <v>34</v>
      </c>
      <c r="D44" s="276">
        <v>4.9000000000000004</v>
      </c>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row>
    <row r="46" spans="1:109" ht="18">
      <c r="B46" s="101" t="s">
        <v>210</v>
      </c>
      <c r="C46" s="101"/>
      <c r="D46" s="101"/>
      <c r="E46" s="101"/>
      <c r="F46" s="101"/>
      <c r="G46" s="101"/>
      <c r="H46" s="101"/>
      <c r="I46" s="101"/>
      <c r="J46" s="101"/>
      <c r="K46" s="101"/>
    </row>
    <row r="47" spans="1:109">
      <c r="B47" s="2" t="s">
        <v>199</v>
      </c>
    </row>
    <row r="49" spans="2:10" ht="63">
      <c r="B49" s="513"/>
      <c r="C49" s="456" t="s">
        <v>374</v>
      </c>
      <c r="D49" s="456" t="s">
        <v>366</v>
      </c>
      <c r="E49" s="456" t="s">
        <v>375</v>
      </c>
      <c r="G49" s="513"/>
      <c r="H49" s="264" t="s">
        <v>374</v>
      </c>
      <c r="I49" s="264" t="s">
        <v>366</v>
      </c>
      <c r="J49" s="514" t="s">
        <v>375</v>
      </c>
    </row>
    <row r="50" spans="2:10" ht="15.75">
      <c r="B50" s="510">
        <v>1</v>
      </c>
      <c r="C50" s="87" t="s">
        <v>353</v>
      </c>
      <c r="D50" s="87" t="s">
        <v>353</v>
      </c>
      <c r="E50" s="516" t="s">
        <v>353</v>
      </c>
      <c r="G50" s="264">
        <v>1</v>
      </c>
      <c r="H50" s="152" t="s">
        <v>353</v>
      </c>
      <c r="I50" s="152" t="s">
        <v>353</v>
      </c>
      <c r="J50" s="515" t="s">
        <v>353</v>
      </c>
    </row>
    <row r="51" spans="2:10" ht="15.75">
      <c r="B51" s="510">
        <v>2</v>
      </c>
      <c r="C51" s="87" t="s">
        <v>62</v>
      </c>
      <c r="D51" s="87" t="s">
        <v>62</v>
      </c>
      <c r="E51" s="516" t="s">
        <v>57</v>
      </c>
      <c r="G51" s="264">
        <v>2</v>
      </c>
      <c r="H51" s="152" t="s">
        <v>58</v>
      </c>
      <c r="I51" s="152" t="s">
        <v>62</v>
      </c>
      <c r="J51" s="515" t="s">
        <v>58</v>
      </c>
    </row>
    <row r="52" spans="2:10" ht="15.75">
      <c r="B52" s="510">
        <v>3</v>
      </c>
      <c r="C52" s="87" t="s">
        <v>57</v>
      </c>
      <c r="D52" s="87" t="s">
        <v>376</v>
      </c>
      <c r="E52" s="516" t="s">
        <v>59</v>
      </c>
      <c r="G52" s="264">
        <v>3</v>
      </c>
      <c r="H52" s="152" t="s">
        <v>57</v>
      </c>
      <c r="I52" s="152" t="s">
        <v>58</v>
      </c>
      <c r="J52" s="515" t="s">
        <v>57</v>
      </c>
    </row>
  </sheetData>
  <mergeCells count="1">
    <mergeCell ref="B2:K4"/>
  </mergeCells>
  <pageMargins left="0.7" right="0.7" top="0.75" bottom="0.75" header="0.3" footer="0.3"/>
  <pageSetup paperSize="9" scale="4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tabColor rgb="FF007188"/>
  </sheetPr>
  <dimension ref="A2:P52"/>
  <sheetViews>
    <sheetView showGridLines="0" zoomScale="60" zoomScaleNormal="60" workbookViewId="0">
      <selection activeCell="A39" sqref="A39:XFD42"/>
    </sheetView>
  </sheetViews>
  <sheetFormatPr baseColWidth="10" defaultColWidth="11.5703125" defaultRowHeight="14.25"/>
  <cols>
    <col min="1" max="1" width="11.5703125" style="2"/>
    <col min="2" max="2" width="34.140625" style="2" customWidth="1"/>
    <col min="3" max="3" width="11.5703125" style="2"/>
    <col min="4" max="4" width="27.42578125" style="2" customWidth="1"/>
    <col min="5" max="6" width="11.5703125" style="2"/>
    <col min="7" max="7" width="8.7109375" style="2" customWidth="1"/>
    <col min="8" max="8" width="11.5703125" style="2"/>
    <col min="9" max="9" width="4.5703125" style="2" customWidth="1"/>
    <col min="10" max="10" width="48" style="2" bestFit="1" customWidth="1"/>
    <col min="11" max="16384" width="11.5703125" style="2"/>
  </cols>
  <sheetData>
    <row r="2" spans="2:16" ht="14.45" customHeight="1">
      <c r="B2" s="666" t="s">
        <v>170</v>
      </c>
      <c r="C2" s="667"/>
      <c r="D2" s="667"/>
      <c r="E2" s="667"/>
      <c r="F2" s="667"/>
      <c r="G2" s="667"/>
      <c r="H2" s="667"/>
      <c r="I2" s="667"/>
      <c r="J2" s="667"/>
      <c r="K2" s="667"/>
      <c r="L2" s="667"/>
      <c r="M2" s="667"/>
      <c r="N2" s="667"/>
      <c r="O2" s="667"/>
      <c r="P2" s="667"/>
    </row>
    <row r="3" spans="2:16" ht="14.45" customHeight="1">
      <c r="B3" s="666"/>
      <c r="C3" s="667"/>
      <c r="D3" s="667"/>
      <c r="E3" s="667"/>
      <c r="F3" s="667"/>
      <c r="G3" s="667"/>
      <c r="H3" s="667"/>
      <c r="I3" s="667"/>
      <c r="J3" s="667"/>
      <c r="K3" s="667"/>
      <c r="L3" s="667"/>
      <c r="M3" s="667"/>
      <c r="N3" s="667"/>
      <c r="O3" s="667"/>
      <c r="P3" s="667"/>
    </row>
    <row r="4" spans="2:16" ht="15" customHeight="1">
      <c r="B4" s="666"/>
      <c r="C4" s="667"/>
      <c r="D4" s="667"/>
      <c r="E4" s="667"/>
      <c r="F4" s="667"/>
      <c r="G4" s="667"/>
      <c r="H4" s="667"/>
      <c r="I4" s="667"/>
      <c r="J4" s="667"/>
      <c r="K4" s="667"/>
      <c r="L4" s="667"/>
      <c r="M4" s="667"/>
      <c r="N4" s="667"/>
      <c r="O4" s="667"/>
      <c r="P4" s="667"/>
    </row>
    <row r="5" spans="2:16">
      <c r="O5" s="2" t="s">
        <v>199</v>
      </c>
    </row>
    <row r="7" spans="2:16" ht="18">
      <c r="B7" s="58" t="s">
        <v>188</v>
      </c>
      <c r="C7" s="58"/>
      <c r="D7" s="58"/>
      <c r="E7" s="58"/>
      <c r="F7" s="58"/>
      <c r="G7" s="58"/>
      <c r="J7" s="132" t="s">
        <v>183</v>
      </c>
      <c r="K7" s="132"/>
      <c r="L7" s="132"/>
      <c r="M7" s="132"/>
      <c r="N7" s="132"/>
      <c r="O7" s="132"/>
      <c r="P7" s="132"/>
    </row>
    <row r="8" spans="2:16">
      <c r="B8" s="123" t="s">
        <v>373</v>
      </c>
      <c r="C8" s="345"/>
      <c r="D8" s="173"/>
      <c r="E8" s="173"/>
      <c r="F8" s="173"/>
      <c r="G8" s="173"/>
      <c r="J8" s="222" t="s">
        <v>368</v>
      </c>
      <c r="K8" s="222"/>
      <c r="L8" s="222"/>
      <c r="M8" s="222"/>
      <c r="N8" s="222"/>
      <c r="O8" s="222"/>
      <c r="P8" s="222"/>
    </row>
    <row r="9" spans="2:16">
      <c r="B9" s="123" t="s">
        <v>303</v>
      </c>
      <c r="C9" s="345"/>
      <c r="D9" s="173"/>
      <c r="E9" s="173"/>
      <c r="F9" s="173"/>
      <c r="G9" s="173"/>
      <c r="J9" s="222" t="s">
        <v>369</v>
      </c>
      <c r="K9" s="222"/>
      <c r="L9" s="222"/>
      <c r="M9" s="222"/>
      <c r="N9" s="222"/>
      <c r="O9" s="222"/>
      <c r="P9" s="222"/>
    </row>
    <row r="10" spans="2:16">
      <c r="B10" s="339" t="s">
        <v>371</v>
      </c>
      <c r="C10" s="339"/>
      <c r="D10" s="518"/>
      <c r="E10" s="173"/>
      <c r="F10" s="173"/>
      <c r="G10" s="173"/>
      <c r="J10" s="222"/>
      <c r="K10" s="222"/>
      <c r="L10" s="222"/>
      <c r="M10" s="222"/>
      <c r="N10" s="222"/>
      <c r="O10" s="222"/>
      <c r="P10" s="222"/>
    </row>
    <row r="11" spans="2:16">
      <c r="B11" s="339" t="s">
        <v>372</v>
      </c>
      <c r="C11" s="339"/>
      <c r="D11" s="173"/>
      <c r="E11" s="173"/>
      <c r="F11" s="173"/>
      <c r="G11" s="173"/>
      <c r="J11" s="222" t="s">
        <v>370</v>
      </c>
      <c r="K11" s="222"/>
      <c r="L11" s="222"/>
      <c r="M11" s="222"/>
      <c r="N11" s="222"/>
      <c r="O11" s="222"/>
      <c r="P11" s="222"/>
    </row>
    <row r="15" spans="2:16" ht="18">
      <c r="B15" s="668" t="s">
        <v>198</v>
      </c>
      <c r="C15" s="668"/>
      <c r="D15" s="668"/>
      <c r="E15" s="668"/>
      <c r="F15" s="668"/>
      <c r="G15" s="668"/>
      <c r="H15" s="668"/>
      <c r="I15" s="668"/>
      <c r="J15" s="668"/>
      <c r="K15" s="668"/>
      <c r="L15" s="668"/>
      <c r="M15" s="668"/>
      <c r="N15" s="668"/>
      <c r="O15" s="668"/>
      <c r="P15" s="668"/>
    </row>
    <row r="37" spans="1:16" s="385" customFormat="1" ht="18">
      <c r="B37" s="668" t="s">
        <v>363</v>
      </c>
      <c r="C37" s="668"/>
      <c r="D37" s="668"/>
      <c r="E37" s="668"/>
      <c r="F37" s="668"/>
      <c r="G37" s="668"/>
      <c r="H37" s="668"/>
      <c r="I37" s="668"/>
      <c r="J37" s="668"/>
      <c r="K37" s="668"/>
      <c r="L37" s="668"/>
      <c r="M37" s="668"/>
      <c r="N37" s="668"/>
      <c r="O37" s="668"/>
      <c r="P37" s="668"/>
    </row>
    <row r="40" spans="1:16" ht="28.5">
      <c r="B40" s="385"/>
      <c r="C40" s="512" t="s">
        <v>364</v>
      </c>
      <c r="D40" s="512" t="s">
        <v>365</v>
      </c>
      <c r="J40" s="385"/>
      <c r="K40" s="264" t="s">
        <v>364</v>
      </c>
      <c r="L40" s="264" t="s">
        <v>365</v>
      </c>
    </row>
    <row r="41" spans="1:16">
      <c r="B41" s="511" t="s">
        <v>366</v>
      </c>
      <c r="C41" s="87">
        <v>0.55500308980570312</v>
      </c>
      <c r="D41" s="87">
        <v>0.44499691019429694</v>
      </c>
      <c r="J41" s="264" t="s">
        <v>366</v>
      </c>
      <c r="K41" s="152">
        <v>0.70379272097926593</v>
      </c>
      <c r="L41" s="152">
        <v>0.29620727902073407</v>
      </c>
    </row>
    <row r="42" spans="1:16" ht="15">
      <c r="B42" s="511" t="s">
        <v>367</v>
      </c>
      <c r="C42" s="114">
        <v>0.61663471128446035</v>
      </c>
      <c r="D42" s="114">
        <v>0.38336528871553965</v>
      </c>
      <c r="J42" s="264" t="s">
        <v>367</v>
      </c>
      <c r="K42" s="164">
        <v>0.79213850472506975</v>
      </c>
      <c r="L42" s="164">
        <v>0.20786149527493031</v>
      </c>
    </row>
    <row r="46" spans="1:16" ht="15">
      <c r="A46" s="383" t="s">
        <v>290</v>
      </c>
      <c r="B46" s="384" t="s">
        <v>291</v>
      </c>
      <c r="C46" s="385"/>
      <c r="D46" s="385"/>
      <c r="E46" s="385"/>
      <c r="F46" s="385"/>
      <c r="G46" s="385"/>
      <c r="H46" s="385"/>
      <c r="I46" s="385"/>
      <c r="J46" s="385"/>
      <c r="K46" s="385"/>
      <c r="L46" s="385"/>
      <c r="M46" s="385"/>
      <c r="N46" s="385"/>
      <c r="O46" s="385"/>
      <c r="P46" s="385"/>
    </row>
    <row r="47" spans="1:16" ht="15">
      <c r="A47" s="385"/>
      <c r="B47" s="386" t="s">
        <v>292</v>
      </c>
      <c r="C47" s="385"/>
      <c r="D47" s="385"/>
      <c r="E47" s="385"/>
      <c r="F47" s="385"/>
      <c r="G47" s="385"/>
      <c r="H47" s="385"/>
      <c r="I47" s="385"/>
      <c r="J47" s="385"/>
      <c r="K47" s="385"/>
      <c r="L47" s="385"/>
      <c r="M47" s="385"/>
      <c r="N47" s="385"/>
      <c r="O47" s="385"/>
      <c r="P47" s="385"/>
    </row>
    <row r="48" spans="1:16" ht="15">
      <c r="A48" s="385"/>
      <c r="B48" s="386" t="s">
        <v>293</v>
      </c>
      <c r="C48" s="385"/>
      <c r="D48" s="385"/>
      <c r="E48" s="385"/>
      <c r="F48" s="385"/>
      <c r="G48" s="385"/>
      <c r="H48" s="385"/>
      <c r="I48" s="385"/>
      <c r="J48" s="385"/>
      <c r="K48" s="385"/>
      <c r="L48" s="385"/>
      <c r="M48" s="385"/>
      <c r="N48" s="385"/>
      <c r="O48" s="385"/>
      <c r="P48" s="385"/>
    </row>
    <row r="49" spans="1:16">
      <c r="A49" s="385"/>
      <c r="B49" s="387"/>
      <c r="C49" s="385"/>
      <c r="D49" s="385"/>
      <c r="E49" s="385"/>
      <c r="F49" s="385"/>
      <c r="G49" s="385"/>
      <c r="H49" s="385"/>
      <c r="I49" s="385"/>
      <c r="J49" s="385"/>
      <c r="K49" s="385"/>
      <c r="L49" s="385"/>
      <c r="M49" s="385"/>
      <c r="N49" s="385"/>
      <c r="O49" s="385"/>
      <c r="P49" s="385"/>
    </row>
    <row r="50" spans="1:16">
      <c r="A50" s="385"/>
      <c r="B50" s="669" t="s">
        <v>294</v>
      </c>
      <c r="C50" s="669"/>
      <c r="D50" s="669"/>
      <c r="E50" s="669"/>
      <c r="F50" s="669"/>
      <c r="G50" s="669"/>
      <c r="H50" s="669"/>
      <c r="I50" s="669"/>
      <c r="J50" s="669"/>
      <c r="K50" s="669"/>
      <c r="L50" s="669"/>
      <c r="M50" s="669"/>
      <c r="N50" s="669"/>
      <c r="O50" s="669"/>
      <c r="P50" s="669"/>
    </row>
    <row r="51" spans="1:16">
      <c r="A51" s="385"/>
      <c r="B51" s="669"/>
      <c r="C51" s="669"/>
      <c r="D51" s="669"/>
      <c r="E51" s="669"/>
      <c r="F51" s="669"/>
      <c r="G51" s="669"/>
      <c r="H51" s="669"/>
      <c r="I51" s="669"/>
      <c r="J51" s="669"/>
      <c r="K51" s="669"/>
      <c r="L51" s="669"/>
      <c r="M51" s="669"/>
      <c r="N51" s="669"/>
      <c r="O51" s="669"/>
      <c r="P51" s="669"/>
    </row>
    <row r="52" spans="1:16">
      <c r="A52" s="385"/>
      <c r="B52" s="669"/>
      <c r="C52" s="669"/>
      <c r="D52" s="669"/>
      <c r="E52" s="669"/>
      <c r="F52" s="669"/>
      <c r="G52" s="669"/>
      <c r="H52" s="669"/>
      <c r="I52" s="669"/>
      <c r="J52" s="669"/>
      <c r="K52" s="669"/>
      <c r="L52" s="669"/>
      <c r="M52" s="669"/>
      <c r="N52" s="669"/>
      <c r="O52" s="669"/>
      <c r="P52" s="669"/>
    </row>
  </sheetData>
  <mergeCells count="4">
    <mergeCell ref="B2:P4"/>
    <mergeCell ref="B15:P15"/>
    <mergeCell ref="B37:P37"/>
    <mergeCell ref="B50:P52"/>
  </mergeCells>
  <pageMargins left="0.7" right="0.7" top="0.75" bottom="0.75" header="0.3" footer="0.3"/>
  <pageSetup paperSize="9" scale="4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0FA5F7A0F0864A9D53D3231278B4CD" ma:contentTypeVersion="17" ma:contentTypeDescription="Crée un document." ma:contentTypeScope="" ma:versionID="91946c13538d7c45ee15fa620a9de7c3">
  <xsd:schema xmlns:xsd="http://www.w3.org/2001/XMLSchema" xmlns:xs="http://www.w3.org/2001/XMLSchema" xmlns:p="http://schemas.microsoft.com/office/2006/metadata/properties" xmlns:ns2="930484b0-7225-47be-891f-e56e4f3483ef" xmlns:ns3="14ab1862-bc14-471d-bbda-99f8086e065b" targetNamespace="http://schemas.microsoft.com/office/2006/metadata/properties" ma:root="true" ma:fieldsID="9e5b59ee8a333db2f6b4c04424f01b1d" ns2:_="" ns3:_="">
    <xsd:import namespace="930484b0-7225-47be-891f-e56e4f3483ef"/>
    <xsd:import namespace="14ab1862-bc14-471d-bbda-99f8086e06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0484b0-7225-47be-891f-e56e4f348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11589929-6fc7-41fa-b0a9-9623bffbc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ab1862-bc14-471d-bbda-99f8086e065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198e54b-ba91-414c-baf5-4ad1575a3f13}" ma:internalName="TaxCatchAll" ma:showField="CatchAllData" ma:web="14ab1862-bc14-471d-bbda-99f8086e06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ab1862-bc14-471d-bbda-99f8086e065b" xsi:nil="true"/>
    <lcf76f155ced4ddcb4097134ff3c332f xmlns="930484b0-7225-47be-891f-e56e4f3483e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F1F6B4-C36B-4997-80A6-F33EEFE77F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0484b0-7225-47be-891f-e56e4f3483ef"/>
    <ds:schemaRef ds:uri="14ab1862-bc14-471d-bbda-99f8086e0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711CF4-8E7A-4630-B037-683493B00E7D}">
  <ds:schemaRefs>
    <ds:schemaRef ds:uri="http://schemas.microsoft.com/sharepoint/v3/contenttype/forms"/>
  </ds:schemaRefs>
</ds:datastoreItem>
</file>

<file path=customXml/itemProps3.xml><?xml version="1.0" encoding="utf-8"?>
<ds:datastoreItem xmlns:ds="http://schemas.openxmlformats.org/officeDocument/2006/customXml" ds:itemID="{0A563D6C-9EC7-4CF9-AABC-D0A9DE7078D0}">
  <ds:schemaRefs>
    <ds:schemaRef ds:uri="http://schemas.microsoft.com/office/2006/metadata/properties"/>
    <ds:schemaRef ds:uri="http://schemas.microsoft.com/office/infopath/2007/PartnerControls"/>
    <ds:schemaRef ds:uri="14ab1862-bc14-471d-bbda-99f8086e065b"/>
    <ds:schemaRef ds:uri="930484b0-7225-47be-891f-e56e4f3483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16</vt:i4>
      </vt:variant>
    </vt:vector>
  </HeadingPairs>
  <TitlesOfParts>
    <vt:vector size="32" baseType="lpstr">
      <vt:lpstr>Conditions d'utilisation</vt:lpstr>
      <vt:lpstr>Sommaire</vt:lpstr>
      <vt:lpstr>Indicateurs économiques</vt:lpstr>
      <vt:lpstr>Offre d'hébergements</vt:lpstr>
      <vt:lpstr>Synthèse offre d'hébergements</vt:lpstr>
      <vt:lpstr>Offre labellisée</vt:lpstr>
      <vt:lpstr>Tarif</vt:lpstr>
      <vt:lpstr>Origine des clientèles</vt:lpstr>
      <vt:lpstr>Fréquentation </vt:lpstr>
      <vt:lpstr>Campings - Nuitées</vt:lpstr>
      <vt:lpstr>Campings - Nuitées étrangères </vt:lpstr>
      <vt:lpstr>Campings - TO | durée séjour</vt:lpstr>
      <vt:lpstr>Hôtels - Nuitées</vt:lpstr>
      <vt:lpstr>Hôtels - Nuitées étrangères </vt:lpstr>
      <vt:lpstr>Hôtels - TO | durée séjour </vt:lpstr>
      <vt:lpstr>Sites de visite</vt:lpstr>
      <vt:lpstr>'Campings - Nuitées'!Zone_d_impression</vt:lpstr>
      <vt:lpstr>'Campings - Nuitées étrangères '!Zone_d_impression</vt:lpstr>
      <vt:lpstr>'Campings - TO | durée séjour'!Zone_d_impression</vt:lpstr>
      <vt:lpstr>'Conditions d''utilisation'!Zone_d_impression</vt:lpstr>
      <vt:lpstr>'Fréquentation '!Zone_d_impression</vt:lpstr>
      <vt:lpstr>'Hôtels - Nuitées'!Zone_d_impression</vt:lpstr>
      <vt:lpstr>'Hôtels - Nuitées étrangères '!Zone_d_impression</vt:lpstr>
      <vt:lpstr>'Hôtels - TO | durée séjour '!Zone_d_impression</vt:lpstr>
      <vt:lpstr>'Indicateurs économiques'!Zone_d_impression</vt:lpstr>
      <vt:lpstr>'Offre d''hébergements'!Zone_d_impression</vt:lpstr>
      <vt:lpstr>'Offre labellisée'!Zone_d_impression</vt:lpstr>
      <vt:lpstr>'Origine des clientèles'!Zone_d_impression</vt:lpstr>
      <vt:lpstr>'Sites de visite'!Zone_d_impression</vt:lpstr>
      <vt:lpstr>Sommaire!Zone_d_impression</vt:lpstr>
      <vt:lpstr>'Synthèse offre d''hébergements'!Zone_d_impression</vt:lpstr>
      <vt:lpstr>Tarif!Zone_d_impression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Bismes</dc:creator>
  <cp:lastModifiedBy>Karine BISMES</cp:lastModifiedBy>
  <cp:lastPrinted>2022-06-17T14:20:08Z</cp:lastPrinted>
  <dcterms:created xsi:type="dcterms:W3CDTF">2019-06-11T13:46:47Z</dcterms:created>
  <dcterms:modified xsi:type="dcterms:W3CDTF">2023-12-19T14:11:56Z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0x0101001B0FA5F7A0F0864A9D53D3231278B4CD</vt:lpwstr>
  </property>
  <property fmtid="{D5CDD505-2E9C-101B-9397-08002B2CF9AE}" pid="3" name="MediaServiceImageTags">
    <vt:lpwstr/>
  </property>
</Properties>
</file>