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charentestourisme1617.sharepoint.com/sites/serveur-ct/Documents partages/General/Data &amp; Intelligence touristique/LIVRABLES/A - PACK TERRITOIRE/Pack Expert/"/>
    </mc:Choice>
  </mc:AlternateContent>
  <xr:revisionPtr revIDLastSave="608" documentId="13_ncr:1_{5B613009-3E26-4F51-9267-AC62F9A5B016}" xr6:coauthVersionLast="47" xr6:coauthVersionMax="47" xr10:uidLastSave="{BE3BF6F1-8AAE-4BBF-9F9B-4E90276ADC9B}"/>
  <bookViews>
    <workbookView xWindow="-120" yWindow="-120" windowWidth="29040" windowHeight="15720" tabRatio="945" firstSheet="1" activeTab="1" xr2:uid="{00000000-000D-0000-FFFF-FFFF00000000}"/>
  </bookViews>
  <sheets>
    <sheet name="Conditions d'utilisation" sheetId="36" r:id="rId1"/>
    <sheet name="Sommaire" sheetId="13" r:id="rId2"/>
    <sheet name="Indicateurs économiques" sheetId="29" r:id="rId3"/>
    <sheet name="Offre d'hébergements" sheetId="1" r:id="rId4"/>
    <sheet name="Synthèse offre d'hébergements" sheetId="10" r:id="rId5"/>
    <sheet name="Offre labellisée" sheetId="17" r:id="rId6"/>
    <sheet name="Tarifs" sheetId="28" r:id="rId7"/>
    <sheet name="Fréquentation " sheetId="35" r:id="rId8"/>
    <sheet name="Origine des clientèles" sheetId="21" r:id="rId9"/>
    <sheet name="Campings - Nuitées" sheetId="18" r:id="rId10"/>
    <sheet name="Campings - Nuitées étrangères " sheetId="24" r:id="rId11"/>
    <sheet name="Campings - TO | durée séjour" sheetId="25" r:id="rId12"/>
    <sheet name="Hôtels - Nuitées" sheetId="23" r:id="rId13"/>
    <sheet name="Hôtels - Nuitées étrangères " sheetId="2" r:id="rId14"/>
    <sheet name="Hôtels - TO | durée séjour " sheetId="6" r:id="rId15"/>
    <sheet name="Sites de visite" sheetId="4" r:id="rId16"/>
    <sheet name="Thermalisme" sheetId="33" r:id="rId17"/>
    <sheet name="Thalasso" sheetId="32" r:id="rId18"/>
    <sheet name="Fréquentation Golf" sheetId="16" r:id="rId19"/>
  </sheets>
  <externalReferences>
    <externalReference r:id="rId20"/>
  </externalReferences>
  <definedNames>
    <definedName name="_xlnm.Print_Area" localSheetId="9">'Campings - Nuitées'!$A$1:$P$102</definedName>
    <definedName name="_xlnm.Print_Area" localSheetId="10">'Campings - Nuitées étrangères '!$A$1:$P$79</definedName>
    <definedName name="_xlnm.Print_Area" localSheetId="11">'Campings - TO | durée séjour'!$A$1:$L$87</definedName>
    <definedName name="_xlnm.Print_Area" localSheetId="0">'Conditions d''utilisation'!$A$1:$M$23</definedName>
    <definedName name="_xlnm.Print_Area" localSheetId="7">'Fréquentation '!$A$1:$Q$52</definedName>
    <definedName name="_xlnm.Print_Area" localSheetId="18">'Fréquentation Golf'!$A$1:$K$33</definedName>
    <definedName name="_xlnm.Print_Area" localSheetId="12">'Hôtels - Nuitées'!$A$1:$O$106</definedName>
    <definedName name="_xlnm.Print_Area" localSheetId="13">'Hôtels - Nuitées étrangères '!$A$1:$Q$86</definedName>
    <definedName name="_xlnm.Print_Area" localSheetId="14">'Hôtels - TO | durée séjour '!$A$1:$O$161</definedName>
    <definedName name="_xlnm.Print_Area" localSheetId="2">'Indicateurs économiques'!$A$1:$G$59</definedName>
    <definedName name="_xlnm.Print_Area" localSheetId="3">'Offre d''hébergements'!$A$1:$N$92</definedName>
    <definedName name="_xlnm.Print_Area" localSheetId="5">'Offre labellisée'!$A$1:$O$49</definedName>
    <definedName name="_xlnm.Print_Area" localSheetId="8">'Origine des clientèles'!$A$1:$K$47</definedName>
    <definedName name="_xlnm.Print_Area" localSheetId="15">'Sites de visite'!$A$1:$L$49</definedName>
    <definedName name="_xlnm.Print_Area" localSheetId="1">Sommaire!$A$1:$P$64</definedName>
    <definedName name="_xlnm.Print_Area" localSheetId="4">'Synthèse offre d''hébergements'!$A$1:$O$92</definedName>
    <definedName name="_xlnm.Print_Area" localSheetId="6">Tarifs!$A$1:$K$51</definedName>
    <definedName name="_xlnm.Print_Area" localSheetId="17">Thalasso!$A$1:$L$34</definedName>
    <definedName name="_xlnm.Print_Area" localSheetId="16">Thermalisme!$A$1:$S$31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9" i="1" l="1"/>
  <c r="E88" i="1"/>
  <c r="E87" i="1"/>
  <c r="E65" i="1"/>
  <c r="K87" i="1"/>
  <c r="K88" i="1"/>
  <c r="G27" i="10"/>
  <c r="E66" i="1"/>
  <c r="F66" i="1"/>
  <c r="G66" i="1"/>
  <c r="H66" i="1"/>
  <c r="I66" i="1"/>
  <c r="J66" i="1"/>
  <c r="K66" i="1"/>
  <c r="F65" i="1"/>
  <c r="G65" i="1"/>
  <c r="H65" i="1"/>
  <c r="I65" i="1"/>
  <c r="J65" i="1"/>
  <c r="K65" i="1"/>
  <c r="C52" i="10" s="1"/>
  <c r="I21" i="13"/>
  <c r="I20" i="13"/>
  <c r="I18" i="13"/>
  <c r="I17" i="13"/>
  <c r="M15" i="13" l="1"/>
  <c r="M14" i="13"/>
  <c r="M13" i="13"/>
  <c r="D19" i="29"/>
  <c r="B19" i="29"/>
  <c r="D10" i="28"/>
  <c r="D8" i="28"/>
  <c r="E13" i="10"/>
  <c r="C21" i="1"/>
  <c r="C19" i="1"/>
  <c r="C17" i="1"/>
  <c r="C13" i="1"/>
  <c r="C11" i="1"/>
  <c r="H29" i="32" l="1"/>
  <c r="G29" i="32"/>
  <c r="F29" i="32"/>
  <c r="E29" i="32"/>
  <c r="D29" i="32"/>
  <c r="C29" i="32"/>
  <c r="H27" i="32"/>
  <c r="G27" i="32"/>
  <c r="F27" i="32"/>
  <c r="E27" i="32"/>
  <c r="D27" i="32"/>
  <c r="C27" i="32"/>
  <c r="R30" i="33"/>
  <c r="Q30" i="33"/>
  <c r="R28" i="33"/>
  <c r="Q28" i="33"/>
  <c r="Q16" i="33"/>
  <c r="R16" i="33"/>
  <c r="Q17" i="33"/>
  <c r="R17" i="33"/>
  <c r="Q18" i="33"/>
  <c r="R18" i="33"/>
  <c r="Q19" i="33"/>
  <c r="R19" i="33"/>
  <c r="Q21" i="33"/>
  <c r="R21" i="33"/>
  <c r="Q22" i="33"/>
  <c r="R22" i="33"/>
  <c r="Q23" i="33"/>
  <c r="R23" i="33"/>
  <c r="Q24" i="33"/>
  <c r="R24" i="33"/>
  <c r="Q25" i="33"/>
  <c r="R25" i="33"/>
  <c r="Q26" i="33"/>
  <c r="R26" i="33"/>
  <c r="R20" i="33"/>
  <c r="Q20" i="33"/>
  <c r="N30" i="33"/>
  <c r="M30" i="33"/>
  <c r="L30" i="33"/>
  <c r="K30" i="33"/>
  <c r="J30" i="33"/>
  <c r="I30" i="33"/>
  <c r="H30" i="33"/>
  <c r="G30" i="33"/>
  <c r="F30" i="33"/>
  <c r="E30" i="33"/>
  <c r="D30" i="33"/>
  <c r="C30" i="33"/>
  <c r="N28" i="33"/>
  <c r="M28" i="33"/>
  <c r="L28" i="33"/>
  <c r="K28" i="33"/>
  <c r="J28" i="33"/>
  <c r="I28" i="33"/>
  <c r="H28" i="33"/>
  <c r="G28" i="33"/>
  <c r="F28" i="33"/>
  <c r="E28" i="33"/>
  <c r="D28" i="33"/>
  <c r="C28" i="33"/>
  <c r="J89" i="1" l="1"/>
  <c r="J87" i="1" s="1"/>
  <c r="I89" i="1"/>
  <c r="I87" i="1" s="1"/>
  <c r="H89" i="1"/>
  <c r="H87" i="1" s="1"/>
  <c r="J86" i="1"/>
  <c r="I86" i="1"/>
  <c r="H86" i="1"/>
  <c r="G86" i="1"/>
  <c r="F86" i="1"/>
  <c r="E86" i="1"/>
  <c r="J90" i="1"/>
  <c r="J88" i="1" s="1"/>
  <c r="I90" i="1"/>
  <c r="I88" i="1" s="1"/>
  <c r="H90" i="1"/>
  <c r="H88" i="1" s="1"/>
  <c r="G90" i="1"/>
  <c r="G88" i="1" s="1"/>
  <c r="F90" i="1"/>
  <c r="F88" i="1" s="1"/>
  <c r="E90" i="1"/>
  <c r="G89" i="1"/>
  <c r="G87" i="1" s="1"/>
  <c r="F89" i="1"/>
  <c r="F87" i="1" s="1"/>
  <c r="K24" i="23" l="1"/>
  <c r="G18" i="23" l="1"/>
  <c r="G17" i="23"/>
  <c r="C18" i="23"/>
  <c r="C17" i="23"/>
  <c r="F14" i="6"/>
  <c r="F13" i="6"/>
  <c r="C14" i="6"/>
  <c r="C13" i="6"/>
  <c r="H17" i="2"/>
  <c r="C17" i="2"/>
  <c r="B15" i="2"/>
  <c r="F23" i="2"/>
  <c r="F24" i="2"/>
  <c r="H16" i="2" s="1"/>
  <c r="E24" i="2"/>
  <c r="G15" i="2" s="1"/>
  <c r="E23" i="2"/>
  <c r="D24" i="2"/>
  <c r="C16" i="2" s="1"/>
  <c r="D23" i="2"/>
  <c r="C24" i="2"/>
  <c r="C23" i="2"/>
  <c r="B16" i="23"/>
  <c r="J77" i="23"/>
  <c r="J78" i="23"/>
  <c r="J79" i="23"/>
  <c r="J80" i="23"/>
  <c r="J81" i="23"/>
  <c r="J82" i="23"/>
  <c r="J83" i="23"/>
  <c r="J84" i="23"/>
  <c r="J85" i="23"/>
  <c r="J86" i="23"/>
  <c r="J87" i="23"/>
  <c r="J88" i="23"/>
  <c r="J73" i="23"/>
  <c r="J76" i="23"/>
  <c r="J62" i="23"/>
  <c r="J63" i="23"/>
  <c r="J64" i="23"/>
  <c r="J65" i="23"/>
  <c r="J66" i="23"/>
  <c r="J67" i="23"/>
  <c r="J68" i="23"/>
  <c r="J69" i="23"/>
  <c r="J70" i="23"/>
  <c r="J71" i="23"/>
  <c r="J72" i="23"/>
  <c r="J61" i="23"/>
  <c r="K25" i="23"/>
  <c r="K26" i="23"/>
  <c r="K27" i="23"/>
  <c r="K28" i="23"/>
  <c r="K29" i="23"/>
  <c r="G19" i="18"/>
  <c r="G18" i="18"/>
  <c r="C19" i="18"/>
  <c r="C18" i="18"/>
  <c r="H17" i="24"/>
  <c r="C17" i="24"/>
  <c r="H16" i="24"/>
  <c r="C16" i="24"/>
  <c r="G15" i="24"/>
  <c r="B15" i="24"/>
  <c r="F14" i="25"/>
  <c r="F13" i="25"/>
  <c r="C14" i="25"/>
  <c r="C13" i="25"/>
  <c r="J58" i="25"/>
  <c r="J59" i="25"/>
  <c r="J60" i="25"/>
  <c r="J61" i="25"/>
  <c r="J62" i="25"/>
  <c r="J63" i="25"/>
  <c r="J57" i="25"/>
  <c r="F23" i="24"/>
  <c r="F22" i="24"/>
  <c r="E23" i="24"/>
  <c r="E22" i="24"/>
  <c r="D23" i="24"/>
  <c r="D22" i="24"/>
  <c r="C23" i="24"/>
  <c r="C22" i="24"/>
  <c r="K100" i="18"/>
  <c r="K101" i="18"/>
  <c r="K99" i="18"/>
  <c r="K98" i="18"/>
  <c r="J63" i="18"/>
  <c r="J64" i="18"/>
  <c r="J65" i="18"/>
  <c r="J66" i="18"/>
  <c r="J67" i="18"/>
  <c r="J68" i="18"/>
  <c r="J62" i="18"/>
  <c r="B17" i="18"/>
  <c r="K30" i="18"/>
  <c r="K28" i="18"/>
  <c r="K26" i="18"/>
  <c r="K29" i="18"/>
  <c r="K27" i="18"/>
  <c r="K25" i="18"/>
  <c r="E10" i="21" l="1"/>
  <c r="E9" i="21"/>
  <c r="C10" i="21"/>
  <c r="C11" i="21"/>
  <c r="C9" i="21"/>
  <c r="E11" i="21"/>
  <c r="K89" i="1" l="1"/>
  <c r="C27" i="10"/>
  <c r="I30" i="16"/>
  <c r="C19" i="13" l="1"/>
  <c r="E25" i="13"/>
  <c r="M20" i="13"/>
  <c r="M19" i="13"/>
  <c r="M18" i="13"/>
  <c r="H13" i="13"/>
  <c r="H12" i="13"/>
  <c r="B17" i="1"/>
  <c r="E16" i="13" s="1"/>
  <c r="B15" i="1"/>
  <c r="C15" i="1" s="1"/>
  <c r="B13" i="1"/>
  <c r="B11" i="1"/>
  <c r="B21" i="1"/>
  <c r="B19" i="1"/>
  <c r="C17" i="13" l="1"/>
  <c r="C15" i="13"/>
  <c r="E15" i="13"/>
  <c r="E17" i="13"/>
  <c r="C16" i="13"/>
  <c r="E52" i="10"/>
  <c r="C58" i="10"/>
  <c r="D13" i="10" s="1"/>
  <c r="E58" i="10"/>
  <c r="K90" i="1"/>
  <c r="B9" i="1" l="1"/>
  <c r="C12" i="13"/>
  <c r="C9" i="1"/>
  <c r="E56" i="10"/>
  <c r="D16" i="10" l="1"/>
  <c r="E16" i="10" s="1"/>
  <c r="E60" i="10"/>
  <c r="F56" i="10" s="1"/>
  <c r="F60" i="10" l="1"/>
  <c r="D15" i="10"/>
  <c r="E15" i="10" s="1"/>
  <c r="F58" i="10"/>
  <c r="D17" i="10" s="1"/>
  <c r="F13" i="13" s="1"/>
  <c r="I28" i="16" l="1"/>
  <c r="I29" i="32"/>
  <c r="I27" i="32"/>
  <c r="P30" i="33"/>
  <c r="O30" i="33"/>
  <c r="P28" i="33"/>
  <c r="O28" i="33"/>
  <c r="D25" i="10" l="1"/>
  <c r="F76" i="10"/>
  <c r="E76" i="10"/>
  <c r="D76" i="10"/>
  <c r="F75" i="10"/>
  <c r="E75" i="10"/>
  <c r="D75" i="10"/>
  <c r="F74" i="10"/>
  <c r="E74" i="10"/>
  <c r="D74" i="10"/>
  <c r="F73" i="10"/>
  <c r="E73" i="10"/>
  <c r="D73" i="10"/>
  <c r="F72" i="10"/>
  <c r="E72" i="10"/>
  <c r="D72" i="10"/>
  <c r="F71" i="10"/>
  <c r="E71" i="10"/>
  <c r="D71" i="10"/>
  <c r="F70" i="10"/>
  <c r="E70" i="10"/>
  <c r="D70" i="10"/>
  <c r="F69" i="10"/>
  <c r="E69" i="10"/>
  <c r="D69" i="10"/>
  <c r="F68" i="10"/>
  <c r="E68" i="10"/>
  <c r="D68" i="10"/>
  <c r="F67" i="10"/>
  <c r="E67" i="10"/>
  <c r="D67" i="10"/>
  <c r="E66" i="10"/>
  <c r="D66" i="10"/>
  <c r="F65" i="10"/>
  <c r="E65" i="10"/>
  <c r="D65" i="10"/>
  <c r="E55" i="10"/>
  <c r="C55" i="10"/>
  <c r="E54" i="10"/>
  <c r="C54" i="10"/>
  <c r="E53" i="10"/>
  <c r="C53" i="10"/>
  <c r="E51" i="10"/>
  <c r="C51" i="10"/>
  <c r="G29" i="10"/>
  <c r="D29" i="10"/>
  <c r="G28" i="10"/>
  <c r="D28" i="10"/>
  <c r="D27" i="10"/>
  <c r="D30" i="10" s="1"/>
  <c r="G26" i="10"/>
  <c r="D26" i="10"/>
  <c r="G25" i="10"/>
  <c r="C56" i="10" l="1"/>
  <c r="D12" i="10" l="1"/>
  <c r="E12" i="10" s="1"/>
  <c r="C60" i="10"/>
  <c r="D56" i="10" s="1"/>
  <c r="D60" i="10" l="1"/>
  <c r="D58" i="10"/>
  <c r="F28" i="10"/>
  <c r="C28" i="10"/>
  <c r="E27" i="10"/>
  <c r="F26" i="10"/>
  <c r="C26" i="10"/>
  <c r="E26" i="10" s="1"/>
  <c r="C25" i="10" l="1"/>
  <c r="F27" i="10"/>
  <c r="H27" i="10" s="1"/>
  <c r="F29" i="10"/>
  <c r="H29" i="10" s="1"/>
  <c r="C29" i="10"/>
  <c r="E29" i="10" s="1"/>
  <c r="E28" i="10"/>
  <c r="H26" i="10"/>
  <c r="H28" i="10"/>
  <c r="F25" i="10"/>
  <c r="F30" i="10" l="1"/>
  <c r="C30" i="10"/>
  <c r="F54" i="10"/>
  <c r="F51" i="10"/>
  <c r="F55" i="10"/>
  <c r="F53" i="10"/>
  <c r="E25" i="10"/>
  <c r="F52" i="10"/>
  <c r="H25" i="10"/>
  <c r="G30" i="10"/>
  <c r="H30" i="10" l="1"/>
  <c r="E30" i="10"/>
  <c r="D53" i="10" l="1"/>
  <c r="D52" i="10"/>
  <c r="D55" i="10"/>
  <c r="D54" i="10"/>
  <c r="D51" i="10"/>
</calcChain>
</file>

<file path=xl/sharedStrings.xml><?xml version="1.0" encoding="utf-8"?>
<sst xmlns="http://schemas.openxmlformats.org/spreadsheetml/2006/main" count="1588" uniqueCount="456">
  <si>
    <t>TYPE D'HEBERGEMENT</t>
  </si>
  <si>
    <t>CLASSEMENT</t>
  </si>
  <si>
    <t>Nombre de structures et
Nombre de lits touristiques</t>
  </si>
  <si>
    <t xml:space="preserve">HOTELLERIE DE PLEIN AIR </t>
  </si>
  <si>
    <t>Non classés</t>
  </si>
  <si>
    <t>Nbre de structures</t>
  </si>
  <si>
    <t>Nbre de lits touristiques</t>
  </si>
  <si>
    <t xml:space="preserve">1 étoile </t>
  </si>
  <si>
    <t xml:space="preserve">2 étoiles </t>
  </si>
  <si>
    <t xml:space="preserve">3 étoiles </t>
  </si>
  <si>
    <t xml:space="preserve">4 étoiles </t>
  </si>
  <si>
    <t xml:space="preserve">5 étoiles </t>
  </si>
  <si>
    <t>TOTAL</t>
  </si>
  <si>
    <t xml:space="preserve">HOTELLERIE 
</t>
  </si>
  <si>
    <t xml:space="preserve">MEUBLES DE TOURISME </t>
  </si>
  <si>
    <t>1 étoile</t>
  </si>
  <si>
    <t>2 étoiles</t>
  </si>
  <si>
    <t>3 étoiles</t>
  </si>
  <si>
    <t>4 étoiles</t>
  </si>
  <si>
    <t>5 étoiles</t>
  </si>
  <si>
    <t xml:space="preserve">Résidence de Tourisme </t>
  </si>
  <si>
    <t xml:space="preserve">Village de Vacances </t>
  </si>
  <si>
    <t>Auberge de Jeunesse</t>
  </si>
  <si>
    <t>TOTAL HEBERGEMENT GENERAL</t>
  </si>
  <si>
    <t>Avril</t>
  </si>
  <si>
    <t>Mai</t>
  </si>
  <si>
    <t>Juin</t>
  </si>
  <si>
    <t>Juillet</t>
  </si>
  <si>
    <t>Août</t>
  </si>
  <si>
    <t>Septembre</t>
  </si>
  <si>
    <t>Avril à Septembre</t>
  </si>
  <si>
    <t>Nombre de nuitées</t>
  </si>
  <si>
    <t>Part des nuitées étrangères</t>
  </si>
  <si>
    <t>Taux d'occupation</t>
  </si>
  <si>
    <t>Durée moyenne de séjour</t>
  </si>
  <si>
    <t>Janvier</t>
  </si>
  <si>
    <t>Février</t>
  </si>
  <si>
    <t>Mars</t>
  </si>
  <si>
    <t>Octobre</t>
  </si>
  <si>
    <t>Novembre</t>
  </si>
  <si>
    <t>Décembre</t>
  </si>
  <si>
    <t>Année</t>
  </si>
  <si>
    <t>Nuitées étrangères</t>
  </si>
  <si>
    <t>Charente-Maritime</t>
  </si>
  <si>
    <t>1 et 2*</t>
  </si>
  <si>
    <t>nd</t>
  </si>
  <si>
    <t>Ensemble des catégories</t>
  </si>
  <si>
    <t>=</t>
  </si>
  <si>
    <t>avant saison</t>
  </si>
  <si>
    <t xml:space="preserve">haute saison </t>
  </si>
  <si>
    <t>après saison</t>
  </si>
  <si>
    <t>année</t>
  </si>
  <si>
    <t>Nuitées</t>
  </si>
  <si>
    <t>Part</t>
  </si>
  <si>
    <t>Part des nuitées étrangères par catégorie</t>
  </si>
  <si>
    <t>Durée de sejour</t>
  </si>
  <si>
    <t>Allemagne</t>
  </si>
  <si>
    <t>Belgique</t>
  </si>
  <si>
    <t>Suisse</t>
  </si>
  <si>
    <t>Royaume Uni</t>
  </si>
  <si>
    <t>Principales nationalités</t>
  </si>
  <si>
    <t>HPA</t>
  </si>
  <si>
    <t>Espagne</t>
  </si>
  <si>
    <t>Hôtel</t>
  </si>
  <si>
    <t>4 -5*</t>
  </si>
  <si>
    <t>arrière saison</t>
  </si>
  <si>
    <t>3 *</t>
  </si>
  <si>
    <t>Catégorie</t>
  </si>
  <si>
    <t>Hôtellerie</t>
  </si>
  <si>
    <t>Meublés</t>
  </si>
  <si>
    <t>Chambres d'hôtes</t>
  </si>
  <si>
    <t>Hébergements collectifs</t>
  </si>
  <si>
    <t>Nombre de lits</t>
  </si>
  <si>
    <t>TOTAL HEBERGEMENT MARCHAND</t>
  </si>
  <si>
    <t>Non classé</t>
  </si>
  <si>
    <t>Auvergne-Rhône-Alpes</t>
  </si>
  <si>
    <t>Centre-Val de Loire</t>
  </si>
  <si>
    <t>Pays de la Loire</t>
  </si>
  <si>
    <t>Total</t>
  </si>
  <si>
    <t>2-</t>
  </si>
  <si>
    <t>4-</t>
  </si>
  <si>
    <t>5-</t>
  </si>
  <si>
    <t>6-</t>
  </si>
  <si>
    <t>7-</t>
  </si>
  <si>
    <t>8-</t>
  </si>
  <si>
    <t>9-</t>
  </si>
  <si>
    <t>10-</t>
  </si>
  <si>
    <t>Source : Charentes Tourisme</t>
  </si>
  <si>
    <t>NOMBRE DE SOINS</t>
  </si>
  <si>
    <t>Saison
(avril à Sept)</t>
  </si>
  <si>
    <t>Nombre de Green Fees</t>
  </si>
  <si>
    <t>France</t>
  </si>
  <si>
    <t>Hôtellerie de Plein Air</t>
  </si>
  <si>
    <t>Meublés de Tourisme</t>
  </si>
  <si>
    <t>Chambres d'hôtes*</t>
  </si>
  <si>
    <t>Total hébergement marchand</t>
  </si>
  <si>
    <t>Résidences secondaires</t>
  </si>
  <si>
    <t>Italie</t>
  </si>
  <si>
    <t xml:space="preserve">Part </t>
  </si>
  <si>
    <t>Couple</t>
  </si>
  <si>
    <t>Famille</t>
  </si>
  <si>
    <t>Seul</t>
  </si>
  <si>
    <t>Inactif</t>
  </si>
  <si>
    <t>Cadre Pro Libérale</t>
  </si>
  <si>
    <t>Profession intermédiaire</t>
  </si>
  <si>
    <t>6,9 nuits</t>
  </si>
  <si>
    <t>France (2017)</t>
  </si>
  <si>
    <t>Total hébergement</t>
  </si>
  <si>
    <t>Part des nuitées étrangères par mois</t>
  </si>
  <si>
    <t>Nuitées totales</t>
  </si>
  <si>
    <t>Nuitées françaises</t>
  </si>
  <si>
    <t xml:space="preserve">Offre d'hébergement labellisé </t>
  </si>
  <si>
    <t>Offre labellisée</t>
  </si>
  <si>
    <t>Fréquentation touristique - Nuitées touristiques</t>
  </si>
  <si>
    <t>11-</t>
  </si>
  <si>
    <t>12-</t>
  </si>
  <si>
    <t>13-</t>
  </si>
  <si>
    <t>14-</t>
  </si>
  <si>
    <t>Clientèle étrangère</t>
  </si>
  <si>
    <t xml:space="preserve">Clientèle française </t>
  </si>
  <si>
    <t>Sommaire</t>
  </si>
  <si>
    <t>Tarif maximum</t>
  </si>
  <si>
    <t>Tarif moyen</t>
  </si>
  <si>
    <t>Ensemble</t>
  </si>
  <si>
    <t xml:space="preserve">Pays </t>
  </si>
  <si>
    <t>[0;2]</t>
  </si>
  <si>
    <t>[3;5]</t>
  </si>
  <si>
    <t>[6;9]</t>
  </si>
  <si>
    <t>&gt; 10 pers.</t>
  </si>
  <si>
    <t>nc</t>
  </si>
  <si>
    <t>Capacité</t>
  </si>
  <si>
    <t>Lits marchands</t>
  </si>
  <si>
    <t>Lits total</t>
  </si>
  <si>
    <t>8 golfs en Charente-Maritime</t>
  </si>
  <si>
    <t>Tarifs en hôtellerie et meublés de tourisme</t>
  </si>
  <si>
    <t>Part de l’emploi touristique sur l’emploi total de la zone</t>
  </si>
  <si>
    <t>Nombre d’emplois touristiques en équivalent temps plein</t>
  </si>
  <si>
    <t>Évolution du nombre d’emplois entre 2009 et 2015</t>
  </si>
  <si>
    <t>Part de l’emploi non salarié</t>
  </si>
  <si>
    <t>Hébergement</t>
  </si>
  <si>
    <t>Restauration</t>
  </si>
  <si>
    <t>Commerce</t>
  </si>
  <si>
    <t>Soins</t>
  </si>
  <si>
    <t>Patrimoine et culture</t>
  </si>
  <si>
    <t>Offices de tourisme</t>
  </si>
  <si>
    <t>Artisanat et autres secteurs</t>
  </si>
  <si>
    <t xml:space="preserve">Richesse dégagée grâce au tourisme </t>
  </si>
  <si>
    <t>14 130 emplois touristiques</t>
  </si>
  <si>
    <t>504,8 millions €</t>
  </si>
  <si>
    <t xml:space="preserve">1- </t>
  </si>
  <si>
    <t>Emplois touristiques</t>
  </si>
  <si>
    <t>3-</t>
  </si>
  <si>
    <t>15-</t>
  </si>
  <si>
    <t>16-</t>
  </si>
  <si>
    <t>Source : INSEE, donnée 2015</t>
  </si>
  <si>
    <t>Taxe de séjour</t>
  </si>
  <si>
    <t>TAD</t>
  </si>
  <si>
    <t>Evolution des nuitées par saison</t>
  </si>
  <si>
    <t>Evolution des nuitées par mois</t>
  </si>
  <si>
    <t xml:space="preserve">Evolution des nuitées par catégorie </t>
  </si>
  <si>
    <t>OFFRE</t>
  </si>
  <si>
    <t>FREQUENTATION</t>
  </si>
  <si>
    <t>CLIENTELES</t>
  </si>
  <si>
    <t>ECO</t>
  </si>
  <si>
    <t>Campings</t>
  </si>
  <si>
    <t>Hôtels</t>
  </si>
  <si>
    <t>Origine des clientèles</t>
  </si>
  <si>
    <t>Nombre moyen d'emplois touristiques selon le secteur d'activité</t>
  </si>
  <si>
    <t>Evolution par catégorie</t>
  </si>
  <si>
    <t>Structures</t>
  </si>
  <si>
    <t>Lits</t>
  </si>
  <si>
    <t>Sources : Charentes Tourisme, Atout France et les Offices de tourisme de la Charente et la Charente Maritime</t>
  </si>
  <si>
    <t xml:space="preserve">Nb de structures en héb. marchand </t>
  </si>
  <si>
    <t>Nb de résidences secondaires</t>
  </si>
  <si>
    <t>Sources : Charentes Tourisme, Atout France et les Offices de tourisme de la Charente et la Charente-Maritime</t>
  </si>
  <si>
    <t>Offre labellisée à l'échelle des territoires</t>
  </si>
  <si>
    <t>Sources : SIT, Charentes Tourisme</t>
  </si>
  <si>
    <t>Tarif 
maximum</t>
  </si>
  <si>
    <t xml:space="preserve">Charente-Maritime </t>
  </si>
  <si>
    <t xml:space="preserve">Fréquentation touristique </t>
  </si>
  <si>
    <t>Tarif minimum</t>
  </si>
  <si>
    <t xml:space="preserve">Evolution des nuitées </t>
  </si>
  <si>
    <t>Evolution des nuitées totales par emplacement équipé ou nu</t>
  </si>
  <si>
    <t>Equipé</t>
  </si>
  <si>
    <t>Nu</t>
  </si>
  <si>
    <t xml:space="preserve"> Campings - Nuitées</t>
  </si>
  <si>
    <t xml:space="preserve"> Campings  - Nuitées étrangères</t>
  </si>
  <si>
    <t xml:space="preserve"> Campings  - Taux d'occupation et durée de séjour</t>
  </si>
  <si>
    <t xml:space="preserve"> Hôtellerie  - Nuitées</t>
  </si>
  <si>
    <t xml:space="preserve"> Hôtels  - Nuitées étrangères</t>
  </si>
  <si>
    <t>Hôtels  - Taux d'occupation et durée de séjour</t>
  </si>
  <si>
    <t>ZOO DE LA PALMYRE</t>
  </si>
  <si>
    <t>LES MATHES - LA PALMYRE</t>
  </si>
  <si>
    <t>ROYAN</t>
  </si>
  <si>
    <t>Nombre de journées cures</t>
  </si>
  <si>
    <t>Charente-Maritime (17)</t>
  </si>
  <si>
    <t xml:space="preserve">Les Charentes </t>
  </si>
  <si>
    <t>Les Charentes</t>
  </si>
  <si>
    <t>16 720 emplois touristiques</t>
  </si>
  <si>
    <t>+7,4%</t>
  </si>
  <si>
    <t>573 millions €</t>
  </si>
  <si>
    <t>ROCHEFORT</t>
  </si>
  <si>
    <t>JONZAC</t>
  </si>
  <si>
    <t>PHARE DE CHASSIRON</t>
  </si>
  <si>
    <t>SAINT DENIS D'OLERON</t>
  </si>
  <si>
    <t>6 golfs</t>
  </si>
  <si>
    <t>4 golfs</t>
  </si>
  <si>
    <t>2 golfs</t>
  </si>
  <si>
    <t>Nbre de golfs répondants</t>
  </si>
  <si>
    <t>Ensemble des golfs de Charente-Maritime</t>
  </si>
  <si>
    <t>3 centres de thermalisme</t>
  </si>
  <si>
    <t>13 golfs</t>
  </si>
  <si>
    <t xml:space="preserve">Part des nuitées d'affaires </t>
  </si>
  <si>
    <t>Taux d'occupation par catégorie</t>
  </si>
  <si>
    <t>Durée de séjour par catégorie</t>
  </si>
  <si>
    <t>Comparatif Charente-Maritime / Les Charentes / France</t>
  </si>
  <si>
    <t>Nuitées touristiques</t>
  </si>
  <si>
    <t>Gironde</t>
  </si>
  <si>
    <t>Paris</t>
  </si>
  <si>
    <t>Hauts-de-Seine</t>
  </si>
  <si>
    <t>Yvelines</t>
  </si>
  <si>
    <t>Nouvelle Aquitaine</t>
  </si>
  <si>
    <t>Ile-de-France</t>
  </si>
  <si>
    <t xml:space="preserve">Provenance de la clientèle étrangère </t>
  </si>
  <si>
    <t>TOP 5 Département</t>
  </si>
  <si>
    <t>TOP 5 Région</t>
  </si>
  <si>
    <t>Vienne</t>
  </si>
  <si>
    <t>Source : FVT Orange</t>
  </si>
  <si>
    <t>Profil type - Charente-Maritime</t>
  </si>
  <si>
    <t>Source : Kantar TNS 2018</t>
  </si>
  <si>
    <t>Poids de l'hébergement non marchand</t>
  </si>
  <si>
    <t>ATTRACTIVITE</t>
  </si>
  <si>
    <t>Commune touristique</t>
  </si>
  <si>
    <t xml:space="preserve">Station classée de tourisme </t>
  </si>
  <si>
    <t xml:space="preserve">Station Verte </t>
  </si>
  <si>
    <t>Famille Plus</t>
  </si>
  <si>
    <t>Village Étape®</t>
  </si>
  <si>
    <t>patrimoine</t>
  </si>
  <si>
    <t>Villages de Pierres et d'Eau</t>
  </si>
  <si>
    <t>Petites Cités de Caractère®</t>
  </si>
  <si>
    <t>Villes et Pays d'art et d'histoire</t>
  </si>
  <si>
    <t xml:space="preserve">Plus Beaux Villages de France </t>
  </si>
  <si>
    <t xml:space="preserve">Plus Beaux Détours de France </t>
  </si>
  <si>
    <t xml:space="preserve">Ville et Métiers d'Art </t>
  </si>
  <si>
    <t>CADRE DE VIE</t>
  </si>
  <si>
    <t>Villes et villages Etoilés</t>
  </si>
  <si>
    <t>Cittaslow</t>
  </si>
  <si>
    <t>SPORT ET NATURE</t>
  </si>
  <si>
    <t>Territoire Vélo</t>
  </si>
  <si>
    <t>France Station Nautique</t>
  </si>
  <si>
    <t>GASTRONOMIE</t>
  </si>
  <si>
    <t>Vignobles et découvertes</t>
  </si>
  <si>
    <t>Répartition de l'offre</t>
  </si>
  <si>
    <t>TOP 10 - Fréquentation des sites de visite</t>
  </si>
  <si>
    <t>Site</t>
  </si>
  <si>
    <t>Ville</t>
  </si>
  <si>
    <t>Indicateurs économiques</t>
  </si>
  <si>
    <t>Nuitées en hôtellerie de plein air</t>
  </si>
  <si>
    <t>Nuitées étrangères en hôtellerie de plein air</t>
  </si>
  <si>
    <t>Taux d'occupation et durée de séjour en hôtellerie de plein air</t>
  </si>
  <si>
    <t>Nuitées en hôtellerie</t>
  </si>
  <si>
    <t>Nuitées étrangères en hôtellerie</t>
  </si>
  <si>
    <t>Taux d'occupation et durée de séjour en hôtellerie</t>
  </si>
  <si>
    <t>Offre et fréquentation des sites de visite</t>
  </si>
  <si>
    <t>Fréquentation des thalassothérapies</t>
  </si>
  <si>
    <t>Fréquentation des golfs</t>
  </si>
  <si>
    <t>Meublé de tourisme - tarif semaine</t>
  </si>
  <si>
    <t xml:space="preserve"> Hôtellerie - tarif chambre double</t>
  </si>
  <si>
    <t>1 pt</t>
  </si>
  <si>
    <t>2 pt</t>
  </si>
  <si>
    <t>6 points</t>
  </si>
  <si>
    <t>2 points</t>
  </si>
  <si>
    <t xml:space="preserve">Principales nationalités </t>
  </si>
  <si>
    <t xml:space="preserve">14 130 emplois touristiques sont compatabilisés en Charente-Maritime, ce qui représente 6,6% de l’emploi total, soit davantage qu’en Nouvelle-Aquitaine (4,1%) et qu’en France métropolitaine (4%). Le nombre d’emplois a progressé de 7,1% entre 2009 et 2015. La Charente-Maritime se situe au 1er rang des départements de la région en proportion d’emplois touristiques. Le littoral charentais concentre 12 200 emplois touristiques.
Les communautés d’agglomérations de La Rochelle et Royan Atlantique se partagent la moitié des emplois touristiques du département (50,9%). 
Avec une offre de plus de 212 000 lits touristiques marchands sur le département de la Charente-Maritime, l’hébergement touristique représente environ un tiers des emplois touristiques (32%), suivi par le secteur de la restauration (31%). En corrélation avec l’augmentation de la fréquentation touristique en haute saison, la saisonnalité est marquée avec un nombre maximum proche des 24 000 emplois durant les mois de juillet et août.  </t>
  </si>
  <si>
    <t>Nombre moyen d’emplois touristiques</t>
  </si>
  <si>
    <t>Nombre d'hébergements identifiés</t>
  </si>
  <si>
    <t xml:space="preserve">HEBERGEMENTS COLLECTIFS 
</t>
  </si>
  <si>
    <t>RESIDENCES SECONDAIRES</t>
  </si>
  <si>
    <r>
      <t xml:space="preserve">Nb de lits touristiques </t>
    </r>
    <r>
      <rPr>
        <sz val="9"/>
        <color rgb="FF007188"/>
        <rFont val="Myriad Pro"/>
        <family val="2"/>
      </rPr>
      <t>(marchand+non marchand)</t>
    </r>
  </si>
  <si>
    <t xml:space="preserve">Nb de lits en hébergements marchands </t>
  </si>
  <si>
    <t>Tarif
 minimum</t>
  </si>
  <si>
    <t>Provenance de la clientèle française</t>
  </si>
  <si>
    <t>Avril - Sept.</t>
  </si>
  <si>
    <t>Fréquentation - Thalassothérapie</t>
  </si>
  <si>
    <t>Ensemble des centres de Thalassothérapie en Charente-Maritime</t>
  </si>
  <si>
    <t>Fréquentation - Thermalisme</t>
  </si>
  <si>
    <t>Nombre de curistes</t>
  </si>
  <si>
    <t>Saison
(avril à sept)</t>
  </si>
  <si>
    <r>
      <t xml:space="preserve">Tarifs 
</t>
    </r>
    <r>
      <rPr>
        <sz val="22"/>
        <color theme="0"/>
        <rFont val="Myriad Pro"/>
        <family val="2"/>
      </rPr>
      <t xml:space="preserve"> hôtellerie - meublés de tourisme</t>
    </r>
  </si>
  <si>
    <t>Sites remarquables du goût</t>
  </si>
  <si>
    <t>85% des emplois touristiques des Charentes</t>
  </si>
  <si>
    <t>Non classés *</t>
  </si>
  <si>
    <t>Résidence hôtelière *</t>
  </si>
  <si>
    <t>Centre de vacances *</t>
  </si>
  <si>
    <t>Maison Familiale de Vacances *</t>
  </si>
  <si>
    <t>CHAMBRES D'HÔTES *</t>
  </si>
  <si>
    <t>* référencés dans le SIT départemental</t>
  </si>
  <si>
    <t>Chambres d'hôtes *</t>
  </si>
  <si>
    <t>nd : non disponible</t>
  </si>
  <si>
    <t>nsp : ne souhaite pas communiquer ses données</t>
  </si>
  <si>
    <t>Sport et loisirs</t>
  </si>
  <si>
    <t>Offre d'hébergements</t>
  </si>
  <si>
    <t>Synthèse de l'offre d'hébergements</t>
  </si>
  <si>
    <t>Evolution de l'offre d'hébergements</t>
  </si>
  <si>
    <t xml:space="preserve">Conditions d’utilisation et protection des données </t>
  </si>
  <si>
    <t>Ce pack Expert propose un ensemble de données collectées par Charentes Tourisme ou par l’intermédiaire des Offices de Tourisme (Système d’Information Touristique des Charentes) ou acquises auprès de différents organismes.                    
Toutes ces données validées, traitées statistiquement et analysées par Charentes Tourisme pour faciliter leur exploitation sont mises gracieusement - et exclusivement- à disposition des collectivités et Offices de tourisme, de leurs équipements touristiques ou au profit de leur projet de territoire. 
Aucune autre diffusion intégrale de ce support n’est autorisée sans l’accord préalable de Charentes Tourisme. Ce support n’est destiné à aucune autre cible (ni les autres collectivités et offices de tourisme d’autres territoires, ni les porteurs de projets privés, ni les acteurs privés, ni les bureaux d’étude – hormis ceux missionnés par les collectivités ou les offices de tourisme pour leur propre compte) Toute diffusion intégrale de fichier sur un support web est également interdite.
A l’inverse, les données peuvent être utilisées et communiquées dans les propres supports créés par la collectivité, sous forme de chiffres clés, en y mentionnant la source.
En cas de non-respect de ces conditions d’utilisation du support et de la protection des données, Charentes Tourisme se réserve le droit de ne plus diffuser ni procéder à la mise à jour annuelle du support.</t>
  </si>
  <si>
    <t>Nombre de structures observées très faible - Données communiquées à titre indicatif, mais non représentatives pour une exploitation pertinente</t>
  </si>
  <si>
    <t xml:space="preserve">Offre et fréquentation des sites de visite </t>
  </si>
  <si>
    <t>Gîte de groupe *</t>
  </si>
  <si>
    <t>*</t>
  </si>
  <si>
    <r>
      <t xml:space="preserve">Touriste : </t>
    </r>
    <r>
      <rPr>
        <sz val="11"/>
        <color rgb="FF000000"/>
        <rFont val="Arial"/>
        <family val="2"/>
      </rPr>
      <t xml:space="preserve">Personne qui n’est ni résidente, ni habituellement présente. </t>
    </r>
  </si>
  <si>
    <r>
      <t xml:space="preserve">- </t>
    </r>
    <r>
      <rPr>
        <sz val="11"/>
        <color rgb="FF000000"/>
        <rFont val="Arial"/>
        <family val="2"/>
      </rPr>
      <t xml:space="preserve">La zone d’observation n’est pas sa zone de résidence (zone de présence majoritaire sur laquelle la personne doit passer au moins 22 nuits) </t>
    </r>
  </si>
  <si>
    <r>
      <t xml:space="preserve">- </t>
    </r>
    <r>
      <rPr>
        <sz val="11"/>
        <color rgb="FF000000"/>
        <rFont val="Arial"/>
        <family val="2"/>
      </rPr>
      <t xml:space="preserve">La personne a été vue de manière non récurrente sur cette zone : au maximum sur 4 semaines (au moins une fois par semaine) sur les 8 dernières semaines. </t>
    </r>
  </si>
  <si>
    <r>
      <t xml:space="preserve">à noter </t>
    </r>
    <r>
      <rPr>
        <sz val="11"/>
        <color rgb="FF000000"/>
        <rFont val="Arial"/>
        <family val="2"/>
      </rPr>
      <t>Le segment "touristes" comprend les touristes "classiques" de loisirs et affaires, ainsi que d’autres types de population qui répondent à la définition : transporteurs routiers qui passent la nuit dans le département, saisonniers ou personnes en mission professionnelle de moins de 22 nuits dans les secteurs de l’agriculture, de l’industrie ou le tertiaire... Ces mêmes catégories de personnes sont observées dans un autre segment selon leur temps de présence et de récurrence dans le département.</t>
    </r>
  </si>
  <si>
    <t>* estimation ; ** Regroupement des sites de l'Hermione, la Corderie Royale, le Musée de la Marine pour les années 2015 à 2018 + le Parc Aventure Accrôt-Mats à partir de 2019</t>
  </si>
  <si>
    <t>TOTAL (sans non classés)</t>
  </si>
  <si>
    <t>1 point</t>
  </si>
  <si>
    <t>-3 points</t>
  </si>
  <si>
    <t>Pays_Bas</t>
  </si>
  <si>
    <t>Danemark</t>
  </si>
  <si>
    <t>Royaume_Uni</t>
  </si>
  <si>
    <t>Durée de séjours</t>
  </si>
  <si>
    <t>Camping</t>
  </si>
  <si>
    <t>Office de tourisme</t>
  </si>
  <si>
    <t>Restaurant</t>
  </si>
  <si>
    <t>Sites et activités de loisirs</t>
  </si>
  <si>
    <t>-1 points</t>
  </si>
  <si>
    <t>Evol. 21 / 19</t>
  </si>
  <si>
    <t>-4 points</t>
  </si>
  <si>
    <t>Chambre d'hôtes</t>
  </si>
  <si>
    <t>hébergement collectif</t>
  </si>
  <si>
    <t>Meublé</t>
  </si>
  <si>
    <t>Loueur &amp; réparateur</t>
  </si>
  <si>
    <t>Hébergement collectifs</t>
  </si>
  <si>
    <t>Activités et sites de loisirs</t>
  </si>
  <si>
    <t>Office de Tourisme</t>
  </si>
  <si>
    <t xml:space="preserve">Village de Pierre et de Vigne </t>
  </si>
  <si>
    <t>Sport Nature</t>
  </si>
  <si>
    <t>-2 points</t>
  </si>
  <si>
    <t>3 points</t>
  </si>
  <si>
    <t>4 pt</t>
  </si>
  <si>
    <t>-1 pt</t>
  </si>
  <si>
    <t>5 pt</t>
  </si>
  <si>
    <t>AQUARIUM DE LA ROCHELLE</t>
  </si>
  <si>
    <t>Arsenal des mers</t>
  </si>
  <si>
    <t>LES ANTILLES</t>
  </si>
  <si>
    <t>CENTRE AQUATIQUE</t>
  </si>
  <si>
    <t>PALMILUD</t>
  </si>
  <si>
    <t>LES TOURS DE LA ROCHELLE</t>
  </si>
  <si>
    <t>Planet Exotica</t>
  </si>
  <si>
    <t>PETIT TRAIN DE SAINT TROJAN</t>
  </si>
  <si>
    <t>Activités de loisirs</t>
  </si>
  <si>
    <t>LA ROCHELLE CEDEX 1</t>
  </si>
  <si>
    <t>Sites et monuments culturels</t>
  </si>
  <si>
    <t>CHATELAILLON-PLAGE</t>
  </si>
  <si>
    <t>PERIGNY</t>
  </si>
  <si>
    <t>SAINT TROJAN LES BAINS</t>
  </si>
  <si>
    <t>fermé</t>
  </si>
  <si>
    <t>Nbre de thermes répondants</t>
  </si>
  <si>
    <t>Nbre de thalasso répondants</t>
  </si>
  <si>
    <t>3 golfs</t>
  </si>
  <si>
    <t>6 987 313 nuitées</t>
  </si>
  <si>
    <t>36 centres en France</t>
  </si>
  <si>
    <t>5 centres  (14 % de l'offre en France)</t>
  </si>
  <si>
    <t>Meublés classés</t>
  </si>
  <si>
    <t>Total (hors meublés non classés)</t>
  </si>
  <si>
    <t>hébergements collectifs</t>
  </si>
  <si>
    <t xml:space="preserve">lits touristiques </t>
  </si>
  <si>
    <t xml:space="preserve">Poids de l'hébergement non marchand : </t>
  </si>
  <si>
    <t>hôtels</t>
  </si>
  <si>
    <t>chambres d'hôtes*</t>
  </si>
  <si>
    <t>campings</t>
  </si>
  <si>
    <t>meublés</t>
  </si>
  <si>
    <t>résidences secondaires</t>
  </si>
  <si>
    <t>sites de visite*</t>
  </si>
  <si>
    <t>centres de thalassothérapie</t>
  </si>
  <si>
    <t>centres de thermalisme</t>
  </si>
  <si>
    <t xml:space="preserve">golfs </t>
  </si>
  <si>
    <t>1.</t>
  </si>
  <si>
    <t>2.</t>
  </si>
  <si>
    <t>Royaume-Uni</t>
  </si>
  <si>
    <t>3.</t>
  </si>
  <si>
    <r>
      <rPr>
        <sz val="10"/>
        <color rgb="FF6EC3BD"/>
        <rFont val="Myriad Pro"/>
        <family val="2"/>
      </rPr>
      <t>Tarif moyen</t>
    </r>
    <r>
      <rPr>
        <b/>
        <sz val="10"/>
        <color rgb="FF6EC3BD"/>
        <rFont val="Myriad Pro"/>
        <family val="2"/>
      </rPr>
      <t xml:space="preserve"> hôtellerie</t>
    </r>
    <r>
      <rPr>
        <sz val="10"/>
        <color rgb="FF6EC3BD"/>
        <rFont val="Myriad Pro"/>
        <family val="2"/>
      </rPr>
      <t xml:space="preserve"> (chambre double) : </t>
    </r>
    <r>
      <rPr>
        <b/>
        <sz val="10"/>
        <color rgb="FF6EC3BD"/>
        <rFont val="Myriad Pro"/>
        <family val="2"/>
      </rPr>
      <t>122 €</t>
    </r>
  </si>
  <si>
    <r>
      <rPr>
        <sz val="10"/>
        <color rgb="FF6EC3BD"/>
        <rFont val="Myriad Pro"/>
        <family val="2"/>
      </rPr>
      <t xml:space="preserve">Tarif moyen </t>
    </r>
    <r>
      <rPr>
        <b/>
        <sz val="10"/>
        <color rgb="FF6EC3BD"/>
        <rFont val="Myriad Pro"/>
        <family val="2"/>
      </rPr>
      <t xml:space="preserve">meublé de tourisme </t>
    </r>
    <r>
      <rPr>
        <sz val="10"/>
        <color rgb="FF6EC3BD"/>
        <rFont val="Myriad Pro"/>
        <family val="2"/>
      </rPr>
      <t xml:space="preserve">(semaine) </t>
    </r>
    <r>
      <rPr>
        <b/>
        <sz val="10"/>
        <color rgb="FF6EC3BD"/>
        <rFont val="Myriad Pro"/>
        <family val="2"/>
      </rPr>
      <t>: 664€</t>
    </r>
  </si>
  <si>
    <t xml:space="preserve">* sites référencés dans la base du service D&amp;I ou sur le SIT </t>
  </si>
  <si>
    <t xml:space="preserve">sites de visite </t>
  </si>
  <si>
    <t xml:space="preserve">522  sites de visite </t>
  </si>
  <si>
    <t>Pays-Bas</t>
  </si>
  <si>
    <t>Total Nuitées</t>
  </si>
  <si>
    <t>Ensemble des séjours</t>
  </si>
  <si>
    <t>Séjours de 3 nuitées &amp;+</t>
  </si>
  <si>
    <t>Répartition du poids des clientèles françaises / étrangères</t>
  </si>
  <si>
    <t>Clientèles françaises</t>
  </si>
  <si>
    <t>Clientèles étrangères</t>
  </si>
  <si>
    <t xml:space="preserve">Séjours 3 nuits et + </t>
  </si>
  <si>
    <t>Plus de 49,5 millions de nuitées touristiques totales</t>
  </si>
  <si>
    <t>Pic de fréquentation : 13 août avec 488 000 touristes</t>
  </si>
  <si>
    <t>21% de clientèles étrangères</t>
  </si>
  <si>
    <t>Pic de fréquentation : 13 août avec 434 100 nuitées touristiques</t>
  </si>
  <si>
    <t>85% de la fréquentation des Charentes</t>
  </si>
  <si>
    <r>
      <rPr>
        <b/>
        <sz val="10"/>
        <color rgb="FF6B6D70"/>
        <rFont val="Myriad Pro"/>
        <family val="2"/>
      </rPr>
      <t xml:space="preserve">Près de 42,8 </t>
    </r>
    <r>
      <rPr>
        <sz val="10"/>
        <color rgb="FF6B6D70"/>
        <rFont val="Myriad Pro"/>
        <family val="2"/>
      </rPr>
      <t>nuitées touristiques totales *</t>
    </r>
  </si>
  <si>
    <t>18% de clientèles étrangères</t>
  </si>
  <si>
    <t>Evolution 22 / 19</t>
  </si>
  <si>
    <t>nuitées</t>
  </si>
  <si>
    <t>Taux d'occupation :</t>
  </si>
  <si>
    <t xml:space="preserve">Nuitées étrangères : </t>
  </si>
  <si>
    <t>Evol. 22 / 19</t>
  </si>
  <si>
    <t>Nuitées 2022</t>
  </si>
  <si>
    <t>Evol 22 / 19</t>
  </si>
  <si>
    <t>4 points</t>
  </si>
  <si>
    <t xml:space="preserve">Taux d'occupation : </t>
  </si>
  <si>
    <t xml:space="preserve">Durée moyenne de séjour : </t>
  </si>
  <si>
    <t>nuitées étrangères</t>
  </si>
  <si>
    <t xml:space="preserve">Evolution 22/19 : </t>
  </si>
  <si>
    <t xml:space="preserve">Poids des nuitées étrangères : </t>
  </si>
  <si>
    <t xml:space="preserve">Evolution 22 / 19: </t>
  </si>
  <si>
    <t>Evol. 22 /19</t>
  </si>
  <si>
    <t>Evol 22/19</t>
  </si>
  <si>
    <t>Etats Unis</t>
  </si>
  <si>
    <t>-2 pt</t>
  </si>
  <si>
    <t>-17 pt</t>
  </si>
  <si>
    <t>- 2 pt</t>
  </si>
  <si>
    <t>Part des nuitées d'affaires</t>
  </si>
  <si>
    <t>Evolution 22/16</t>
  </si>
  <si>
    <t xml:space="preserve">742785 lits touristiques dont </t>
  </si>
  <si>
    <t>238462 lits touristiques marchands</t>
  </si>
  <si>
    <t>campings / 5% de l'offre en France</t>
  </si>
  <si>
    <t>hôtels / 2% de l'offre en France</t>
  </si>
  <si>
    <t>meublés / 6% de l'offre en France</t>
  </si>
  <si>
    <t>hébergements collectifs / 3% de l'offre en France</t>
  </si>
  <si>
    <t>chambres d'hôtes/ 17% de l'offre en France</t>
  </si>
  <si>
    <t>résidences secondaires / 3% de l'offre en France</t>
  </si>
  <si>
    <t>Le Phare des Baleines</t>
  </si>
  <si>
    <t>Pont transbordeur</t>
  </si>
  <si>
    <t>travaux</t>
  </si>
  <si>
    <t>SAINT CLEMENT DES BALEINES</t>
  </si>
  <si>
    <t>Evolution 2022 / 2016</t>
  </si>
  <si>
    <t xml:space="preserve">5 centres de thalassothérapie </t>
  </si>
  <si>
    <t>-1 point</t>
  </si>
  <si>
    <t>D’avril à septembre 2022, la fréquentation en hôtellerie de plein air en Charente-Maritime atteint plus de 8 millions de nuitées (+10% par rapport à 2019). La fréquentation française progresse de 12% par rapport à 2019, tandis que les nuitées étrangères sont en légère hausse de +1% par rapport à 2019. A noter enfin, une hausse des nuitées dans les hébergements haut de gamme (+26%).</t>
  </si>
  <si>
    <t>1,3 millions de nuitées étrangères ont été comptabilisées en 2022 en Charente-Maritime, soit une hausse de +1% par rapport à 2019. Le poids des nuitées étrangères atteint 17% en 2022 (-1 point / 2019). A noter une proportion de clientèles étrangères près de deux fois inférieure à celle observée à l'échelle nationale (38%). Les principales clientèles proviennent notamment d'Allemagne (27%), du Royaume-Uni (22%) et des Pays-Bas (27%).</t>
  </si>
  <si>
    <t>En Charente-Maritime, le taux d'occupation en hôtellerie de plein d'air est de 43% (+3 points / 2019). Il affiche, par ailleurs, un niveau supérieur dans les établissements haut de gamme (48%). La durée moyenne de séjour est de 6 jours en 2022 (-1% par rapport à 2019), soit un niveau supérieur à celle observée au niveau national (4,8 jours).</t>
  </si>
  <si>
    <t>En 2022, la fréquentation en hôtellerie en Charente-Maritime atteint 2 288 920 nuitées (-1% par rapport à 2019). La baisse de fréquentation est identique pour les nuitées françaises (-1%) tandis que les nuitées étrangères sont en baisse de -7% par rapport à 2019. A noter enfin, une hausse des nuitées dans les hébergements milieu et haut de gamme (respectivement +6% et +9% par rapport à 2019).</t>
  </si>
  <si>
    <t>269 370 nuitées étrangères ont été comptabilisées en 2022 en Charente-Maritime, soit une diminution de -7% par rapport à 2019. Le poids des nuitées étrangères est de 12% en Charente-Maritime (-1 pt / 2019), et inférieure à la moyenne nationale (31%). Les principales clientèles proviennent notamment du Royaume-Uni (25%) de Belgique (16%) et d'Allemagne (12%).</t>
  </si>
  <si>
    <t>En Charente-Maritime, le taux d'occupation en hôtellerie est de 60%, en hausse de 3 points par rapport à 2019. Il affiche un niveau supérieur dans les établissements haut de gamme (69%). La durée moyenne de séjour est de 1,8 jours en 2022, un niveau identique à celle observée à l’échelle nationale. La part de la clientèle d'affaires est de 34%.</t>
  </si>
  <si>
    <t>La Charente-Maritime recense 98 598 hébergements marchands et non marchands pour une capacité totale de 665 723 lits touristiques. En 2022, le nombre de lits touristiques marchands s'élève à 219 712 (stable / 2019). Le poids de l'hébergement non marchand représente 67% de la capacité d’accueil touristique totale.</t>
  </si>
  <si>
    <t>Autre hébergements</t>
  </si>
  <si>
    <t>Montant collecté en 2021</t>
  </si>
  <si>
    <t>Montant collecté par les plateformes en 2021</t>
  </si>
  <si>
    <t xml:space="preserve">France </t>
  </si>
  <si>
    <r>
      <rPr>
        <sz val="10"/>
        <color rgb="FF6B6D70"/>
        <rFont val="Myriad Pro"/>
        <family val="2"/>
      </rPr>
      <t>Tarif moyen</t>
    </r>
    <r>
      <rPr>
        <b/>
        <sz val="10"/>
        <color rgb="FF6B6D70"/>
        <rFont val="Myriad Pro"/>
        <family val="2"/>
      </rPr>
      <t xml:space="preserve"> hôtellerie</t>
    </r>
    <r>
      <rPr>
        <sz val="10"/>
        <color rgb="FF6B6D70"/>
        <rFont val="Myriad Pro"/>
        <family val="2"/>
      </rPr>
      <t xml:space="preserve"> (chambre double) : </t>
    </r>
  </si>
  <si>
    <r>
      <rPr>
        <sz val="10"/>
        <color rgb="FF6B6D70"/>
        <rFont val="Myriad Pro"/>
        <family val="2"/>
      </rPr>
      <t xml:space="preserve">Tarif moyen </t>
    </r>
    <r>
      <rPr>
        <b/>
        <sz val="10"/>
        <color rgb="FF6B6D70"/>
        <rFont val="Myriad Pro"/>
        <family val="2"/>
      </rPr>
      <t xml:space="preserve">meublé de tourisme </t>
    </r>
    <r>
      <rPr>
        <sz val="10"/>
        <color rgb="FF6B6D70"/>
        <rFont val="Myriad Pro"/>
        <family val="2"/>
      </rPr>
      <t xml:space="preserve">(semaine) </t>
    </r>
    <r>
      <rPr>
        <b/>
        <sz val="10"/>
        <color rgb="FF6B6D70"/>
        <rFont val="Myriad Pro"/>
        <family val="2"/>
      </rPr>
      <t xml:space="preserve">: </t>
    </r>
  </si>
  <si>
    <t>CHIFFRES CLES 2022</t>
  </si>
  <si>
    <t>Données au 31/12/2022</t>
  </si>
  <si>
    <t>Sources : INSEE, DGE, Partenariats régionaux, enquête de fréquentation HPA 2022</t>
  </si>
  <si>
    <t>Sources : INSEE, DGE, Partenariats régionaux, enquête de fréquentation hôtelière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</si>
</sst>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0.00\ _€_-;\-* #,##0.00\ _€_-;_-* &quot;-&quot;??\ _€_-;_-@_-"/>
    <numFmt numFmtId="165" formatCode="_-* #,##0\ _€_-;\-* #,##0\ _€_-;_-* &quot;-&quot;??\ _€_-;_-@_-"/>
    <numFmt numFmtId="166" formatCode="0.0%"/>
    <numFmt numFmtId="167" formatCode="_-* #,##0\ &quot;€&quot;_-;\-* #,##0\ &quot;€&quot;_-;_-* &quot;-&quot;??\ &quot;€&quot;_-;_-@_-"/>
    <numFmt numFmtId="168" formatCode="#,##0.0"/>
    <numFmt numFmtId="169" formatCode="#,##0_ ;\-#,##0\ "/>
    <numFmt numFmtId="170" formatCode="_-* #,##0.00\ _F_-;\-* #,##0.00\ _F_-;_-* &quot;-&quot;??\ _F_-;_-@_-"/>
  </numFmts>
  <fonts count="129">
    <font>
      <sz val="11"/>
      <color theme="1"/>
      <name val="Calibri"/>
      <family val="2"/>
      <scheme val="minor"/>
    </font>
    <font>
      <sz val="11"/>
      <color theme="1"/>
      <name val="Myriad Pro"/>
      <family val="2"/>
    </font>
    <font>
      <sz val="11"/>
      <color theme="1"/>
      <name val="Calibri"/>
      <family val="2"/>
      <scheme val="minor"/>
    </font>
    <font>
      <u/>
      <sz val="11"/>
      <color theme="10"/>
      <name val="Calibri"/>
      <family val="2"/>
      <scheme val="minor"/>
    </font>
    <font>
      <sz val="12"/>
      <color theme="1"/>
      <name val="Myriad Pro"/>
      <family val="2"/>
    </font>
    <font>
      <b/>
      <sz val="20"/>
      <color rgb="FF007188"/>
      <name val="Myriad Pro"/>
      <family val="2"/>
    </font>
    <font>
      <b/>
      <sz val="22"/>
      <color rgb="FF007188"/>
      <name val="Myriad Pro"/>
      <family val="2"/>
    </font>
    <font>
      <b/>
      <sz val="28"/>
      <color rgb="FF007188"/>
      <name val="Myriad Pro"/>
      <family val="2"/>
    </font>
    <font>
      <sz val="11"/>
      <color theme="1"/>
      <name val="Myriad Pro"/>
      <family val="2"/>
    </font>
    <font>
      <b/>
      <sz val="11"/>
      <color rgb="FFFFFFFF"/>
      <name val="Myriad Pro"/>
      <family val="2"/>
    </font>
    <font>
      <b/>
      <sz val="10"/>
      <name val="Myriad Pro"/>
      <family val="2"/>
    </font>
    <font>
      <b/>
      <sz val="11"/>
      <color rgb="FF007188"/>
      <name val="Myriad Pro"/>
      <family val="2"/>
    </font>
    <font>
      <b/>
      <sz val="11"/>
      <color theme="0"/>
      <name val="Myriad Pro"/>
      <family val="2"/>
    </font>
    <font>
      <b/>
      <sz val="11"/>
      <color theme="1"/>
      <name val="Myriad Pro"/>
      <family val="2"/>
    </font>
    <font>
      <b/>
      <sz val="16"/>
      <color rgb="FF007188"/>
      <name val="Myriad Pro"/>
      <family val="2"/>
    </font>
    <font>
      <b/>
      <sz val="12"/>
      <color theme="1"/>
      <name val="Myriad Pro"/>
      <family val="2"/>
    </font>
    <font>
      <i/>
      <sz val="10"/>
      <color theme="1"/>
      <name val="Frutiger LT 47 LightCn"/>
      <family val="2"/>
    </font>
    <font>
      <i/>
      <sz val="11"/>
      <color theme="1"/>
      <name val="Calibri"/>
      <family val="2"/>
      <scheme val="minor"/>
    </font>
    <font>
      <sz val="10"/>
      <name val="Arial"/>
      <family val="2"/>
    </font>
    <font>
      <sz val="10"/>
      <name val="Arial"/>
      <family val="2"/>
    </font>
    <font>
      <sz val="10"/>
      <name val="Myriad Pro"/>
      <family val="2"/>
    </font>
    <font>
      <b/>
      <sz val="10"/>
      <color rgb="FF007188"/>
      <name val="Myriad Pro"/>
      <family val="2"/>
    </font>
    <font>
      <b/>
      <sz val="14"/>
      <color rgb="FF007188"/>
      <name val="Myriad Pro"/>
      <family val="2"/>
    </font>
    <font>
      <sz val="11"/>
      <color rgb="FF000000"/>
      <name val="Calibri"/>
      <family val="2"/>
      <charset val="1"/>
    </font>
    <font>
      <sz val="10"/>
      <name val="MS Sans Serif"/>
      <family val="2"/>
    </font>
    <font>
      <u/>
      <sz val="10"/>
      <color indexed="12"/>
      <name val="Arial"/>
      <family val="2"/>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sz val="10"/>
      <color rgb="FF996600"/>
      <name val="Liberation Sans"/>
      <family val="2"/>
    </font>
    <font>
      <sz val="10"/>
      <color rgb="FF333333"/>
      <name val="Liberation Sans"/>
      <family val="2"/>
    </font>
    <font>
      <i/>
      <sz val="11"/>
      <color theme="1"/>
      <name val="Myriad Pro"/>
      <family val="2"/>
    </font>
    <font>
      <b/>
      <sz val="9"/>
      <color rgb="FF007188"/>
      <name val="Myriad Pro"/>
      <family val="2"/>
    </font>
    <font>
      <sz val="10"/>
      <color theme="1"/>
      <name val="Myriad Pro"/>
      <family val="2"/>
    </font>
    <font>
      <b/>
      <sz val="12"/>
      <color rgb="FF007188"/>
      <name val="Myriad Pro"/>
      <family val="2"/>
    </font>
    <font>
      <b/>
      <u/>
      <sz val="12"/>
      <color rgb="FF007188"/>
      <name val="Myriad Pro"/>
      <family val="2"/>
    </font>
    <font>
      <sz val="12"/>
      <color rgb="FF007188"/>
      <name val="Myriad Pro"/>
      <family val="2"/>
    </font>
    <font>
      <sz val="11"/>
      <color theme="0"/>
      <name val="Myriad Pro"/>
      <family val="2"/>
    </font>
    <font>
      <b/>
      <sz val="14"/>
      <color theme="0"/>
      <name val="Myriad Pro"/>
      <family val="2"/>
    </font>
    <font>
      <sz val="12"/>
      <color theme="4" tint="0.79998168889431442"/>
      <name val="Myriad Pro"/>
      <family val="2"/>
    </font>
    <font>
      <sz val="14"/>
      <color rgb="FF007188"/>
      <name val="Myriad Pro"/>
      <family val="2"/>
    </font>
    <font>
      <sz val="14"/>
      <color theme="0"/>
      <name val="Myriad Pro"/>
      <family val="2"/>
    </font>
    <font>
      <b/>
      <sz val="12"/>
      <color rgb="FFFFB601"/>
      <name val="Myriad Pro"/>
      <family val="2"/>
    </font>
    <font>
      <b/>
      <sz val="12"/>
      <color rgb="FFC2CC66"/>
      <name val="Myriad Pro"/>
      <family val="2"/>
    </font>
    <font>
      <sz val="18"/>
      <color theme="0"/>
      <name val="Myriad Pro"/>
      <family val="2"/>
    </font>
    <font>
      <b/>
      <sz val="20"/>
      <color rgb="FF6EC3BD"/>
      <name val="Myriad Pro"/>
      <family val="2"/>
    </font>
    <font>
      <sz val="8"/>
      <color theme="1"/>
      <name val="Myriad Pro"/>
      <family val="2"/>
    </font>
    <font>
      <b/>
      <sz val="22"/>
      <color theme="0"/>
      <name val="Myriad Pro"/>
      <family val="2"/>
    </font>
    <font>
      <b/>
      <sz val="14"/>
      <color theme="0" tint="-0.499984740745262"/>
      <name val="Myriad Pro"/>
      <family val="2"/>
    </font>
    <font>
      <b/>
      <sz val="10"/>
      <color theme="0" tint="-0.499984740745262"/>
      <name val="Myriad Pro"/>
      <family val="2"/>
    </font>
    <font>
      <b/>
      <sz val="10"/>
      <color rgb="FF6B6D70"/>
      <name val="Myriad Pro"/>
      <family val="2"/>
    </font>
    <font>
      <sz val="11"/>
      <color rgb="FF6B6D70"/>
      <name val="Myriad Pro"/>
      <family val="2"/>
    </font>
    <font>
      <sz val="11"/>
      <color rgb="FFFFFFFF"/>
      <name val="Myriad Pro"/>
      <family val="2"/>
    </font>
    <font>
      <sz val="11"/>
      <name val="Myriad Pro"/>
      <family val="2"/>
    </font>
    <font>
      <sz val="11"/>
      <color rgb="FF007188"/>
      <name val="Myriad Pro"/>
      <family val="2"/>
    </font>
    <font>
      <sz val="11"/>
      <color rgb="FF007188"/>
      <name val="Calibri"/>
      <family val="2"/>
      <scheme val="minor"/>
    </font>
    <font>
      <sz val="11"/>
      <color rgb="FF6B6D70"/>
      <name val="Calibri"/>
      <family val="2"/>
      <scheme val="minor"/>
    </font>
    <font>
      <b/>
      <sz val="20"/>
      <color theme="0"/>
      <name val="Myriad Pro"/>
      <family val="2"/>
    </font>
    <font>
      <sz val="14"/>
      <color rgb="FF6B6D70"/>
      <name val="Myriad Pro"/>
      <family val="2"/>
    </font>
    <font>
      <sz val="10"/>
      <color rgb="FF6B6D70"/>
      <name val="Myriad Pro"/>
      <family val="2"/>
    </font>
    <font>
      <sz val="10"/>
      <color theme="0"/>
      <name val="Myriad Pro"/>
      <family val="2"/>
    </font>
    <font>
      <sz val="11"/>
      <color rgb="FFFF0000"/>
      <name val="Myriad Pro"/>
      <family val="2"/>
    </font>
    <font>
      <b/>
      <sz val="11"/>
      <color rgb="FF6B6D70"/>
      <name val="Myriad Pro"/>
      <family val="2"/>
    </font>
    <font>
      <sz val="9"/>
      <color rgb="FF007188"/>
      <name val="Myriad Pro"/>
      <family val="2"/>
    </font>
    <font>
      <b/>
      <sz val="11"/>
      <color rgb="FFFFB601"/>
      <name val="Myriad Pro"/>
      <family val="2"/>
    </font>
    <font>
      <b/>
      <sz val="14"/>
      <color rgb="FF6B6D70"/>
      <name val="Myriad Pro"/>
      <family val="2"/>
    </font>
    <font>
      <b/>
      <sz val="16"/>
      <color theme="0"/>
      <name val="Myriad Pro"/>
      <family val="2"/>
    </font>
    <font>
      <b/>
      <sz val="14"/>
      <color rgb="FF6EC3BD"/>
      <name val="Myriad Pro"/>
      <family val="2"/>
    </font>
    <font>
      <b/>
      <sz val="11"/>
      <color rgb="FF6EC3BD"/>
      <name val="Myriad Pro"/>
      <family val="2"/>
    </font>
    <font>
      <sz val="11"/>
      <color rgb="FF6EC3BD"/>
      <name val="Myriad Pro"/>
      <family val="2"/>
    </font>
    <font>
      <i/>
      <sz val="11"/>
      <color rgb="FF6EC3BD"/>
      <name val="Myriad Pro"/>
      <family val="2"/>
    </font>
    <font>
      <b/>
      <sz val="10"/>
      <color rgb="FF6EC3BD"/>
      <name val="Myriad Pro"/>
      <family val="2"/>
    </font>
    <font>
      <sz val="10"/>
      <color rgb="FF6EC3BD"/>
      <name val="Myriad Pro"/>
      <family val="2"/>
    </font>
    <font>
      <sz val="8"/>
      <color rgb="FF6B6D70"/>
      <name val="Myriad Pro"/>
      <family val="2"/>
    </font>
    <font>
      <sz val="11"/>
      <color rgb="FF6EC3BD"/>
      <name val="Calibri"/>
      <family val="2"/>
      <scheme val="minor"/>
    </font>
    <font>
      <sz val="11"/>
      <color theme="0"/>
      <name val="Calibri"/>
      <family val="2"/>
      <scheme val="minor"/>
    </font>
    <font>
      <sz val="10"/>
      <color rgb="FF000000"/>
      <name val="MS Sans Serif"/>
      <family val="2"/>
    </font>
    <font>
      <sz val="10"/>
      <color rgb="FF007188"/>
      <name val="Myriad Pro"/>
      <family val="2"/>
    </font>
    <font>
      <i/>
      <sz val="10"/>
      <color rgb="FFFF0000"/>
      <name val="Myriad Pro"/>
      <family val="2"/>
    </font>
    <font>
      <sz val="10"/>
      <color rgb="FFFF0000"/>
      <name val="Myriad Pro"/>
      <family val="2"/>
    </font>
    <font>
      <sz val="22"/>
      <color theme="0"/>
      <name val="Myriad Pro"/>
      <family val="2"/>
    </font>
    <font>
      <i/>
      <sz val="10"/>
      <color theme="1"/>
      <name val="Myriad Pro"/>
      <family val="2"/>
    </font>
    <font>
      <sz val="11"/>
      <color theme="0" tint="-0.499984740745262"/>
      <name val="Myriad Pro"/>
      <family val="2"/>
    </font>
    <font>
      <sz val="10"/>
      <color rgb="FF007188"/>
      <name val="Arial"/>
      <family val="2"/>
    </font>
    <font>
      <b/>
      <u/>
      <sz val="11"/>
      <color theme="1"/>
      <name val="Myriad Pro"/>
      <family val="2"/>
    </font>
    <font>
      <b/>
      <sz val="11"/>
      <color rgb="FF000000"/>
      <name val="Arial"/>
      <family val="2"/>
    </font>
    <font>
      <sz val="11"/>
      <color rgb="FF000000"/>
      <name val="Arial"/>
      <family val="2"/>
    </font>
    <font>
      <sz val="11"/>
      <color rgb="FF000000"/>
      <name val="Courier New"/>
      <family val="3"/>
    </font>
    <font>
      <sz val="10"/>
      <color rgb="FF3A6275"/>
      <name val="Arial"/>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i/>
      <u/>
      <sz val="10"/>
      <color rgb="FF000000"/>
      <name val="Calibri"/>
      <family val="2"/>
    </font>
    <font>
      <sz val="8"/>
      <name val="Calibri"/>
      <family val="2"/>
      <scheme val="minor"/>
    </font>
    <font>
      <sz val="14"/>
      <color rgb="FF6EC3BD"/>
      <name val="Myriad Pro"/>
      <family val="2"/>
    </font>
    <font>
      <sz val="11"/>
      <color theme="1"/>
      <name val="Arial"/>
      <family val="2"/>
    </font>
    <font>
      <b/>
      <sz val="12"/>
      <color rgb="FFFFFFFF"/>
      <name val="Myriad Pro"/>
      <family val="2"/>
    </font>
    <font>
      <b/>
      <sz val="12"/>
      <color rgb="FF6B6D70"/>
      <name val="Myriad Pro"/>
      <family val="2"/>
    </font>
    <font>
      <b/>
      <sz val="12"/>
      <color rgb="FF6EC3BD"/>
      <name val="Myriad Pro"/>
      <family val="2"/>
    </font>
    <font>
      <b/>
      <sz val="11"/>
      <color rgb="FF000000"/>
      <name val="Calibri"/>
      <family val="2"/>
    </font>
    <font>
      <b/>
      <sz val="11"/>
      <color rgb="FFFFFFFF"/>
      <name val="Calibri"/>
      <family val="2"/>
    </font>
    <font>
      <sz val="11"/>
      <color rgb="FFCC0000"/>
      <name val="Calibri"/>
      <family val="2"/>
    </font>
    <font>
      <i/>
      <sz val="11"/>
      <color rgb="FF808080"/>
      <name val="Calibri"/>
      <family val="2"/>
    </font>
    <font>
      <sz val="11"/>
      <color rgb="FF006600"/>
      <name val="Calibri"/>
      <family val="2"/>
    </font>
    <font>
      <b/>
      <sz val="18"/>
      <color rgb="FF000000"/>
      <name val="Calibri"/>
      <family val="2"/>
    </font>
    <font>
      <b/>
      <sz val="12"/>
      <color rgb="FF000000"/>
      <name val="Calibri"/>
      <family val="2"/>
    </font>
    <font>
      <u/>
      <sz val="11"/>
      <color rgb="FF0000EE"/>
      <name val="Calibri"/>
      <family val="2"/>
    </font>
    <font>
      <sz val="11"/>
      <color rgb="FF996600"/>
      <name val="Calibri"/>
      <family val="2"/>
    </font>
    <font>
      <sz val="11"/>
      <color rgb="FF333333"/>
      <name val="Calibri"/>
      <family val="2"/>
    </font>
    <font>
      <b/>
      <i/>
      <u/>
      <sz val="11"/>
      <color rgb="FF000000"/>
      <name val="Calibri"/>
      <family val="2"/>
    </font>
    <font>
      <sz val="11"/>
      <color indexed="8"/>
      <name val="Calibri"/>
      <family val="2"/>
      <charset val="1"/>
    </font>
    <font>
      <u/>
      <sz val="10"/>
      <color theme="10"/>
      <name val="Arial"/>
      <family val="2"/>
    </font>
  </fonts>
  <fills count="35">
    <fill>
      <patternFill patternType="none"/>
    </fill>
    <fill>
      <patternFill patternType="gray125"/>
    </fill>
    <fill>
      <patternFill patternType="solid">
        <fgColor rgb="FF007188"/>
        <bgColor rgb="FFDDEBF7"/>
      </patternFill>
    </fill>
    <fill>
      <patternFill patternType="solid">
        <fgColor rgb="FFFFFFFF"/>
        <bgColor rgb="FF000000"/>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rgb="FFC2CC66"/>
        <bgColor indexed="64"/>
      </patternFill>
    </fill>
    <fill>
      <patternFill patternType="solid">
        <fgColor rgb="FFFFB601"/>
        <bgColor indexed="64"/>
      </patternFill>
    </fill>
    <fill>
      <patternFill patternType="solid">
        <fgColor rgb="FF007188"/>
        <bgColor indexed="64"/>
      </patternFill>
    </fill>
    <fill>
      <patternFill patternType="solid">
        <fgColor rgb="FF6EC3BD"/>
        <bgColor indexed="64"/>
      </patternFill>
    </fill>
    <fill>
      <patternFill patternType="solid">
        <fgColor rgb="FF007FA9"/>
        <bgColor indexed="64"/>
      </patternFill>
    </fill>
    <fill>
      <patternFill patternType="solid">
        <fgColor theme="0" tint="-4.9989318521683403E-2"/>
        <bgColor indexed="64"/>
      </patternFill>
    </fill>
    <fill>
      <patternFill patternType="solid">
        <fgColor rgb="FF6B6D70"/>
        <bgColor indexed="64"/>
      </patternFill>
    </fill>
    <fill>
      <patternFill patternType="solid">
        <fgColor rgb="FF6B6D70"/>
        <bgColor rgb="FFDDEBF7"/>
      </patternFill>
    </fill>
    <fill>
      <patternFill patternType="solid">
        <fgColor theme="0"/>
        <bgColor rgb="FFDDEBF7"/>
      </patternFill>
    </fill>
    <fill>
      <patternFill patternType="solid">
        <fgColor rgb="FF6B6D70"/>
        <bgColor theme="4" tint="0.79998168889431442"/>
      </patternFill>
    </fill>
    <fill>
      <patternFill patternType="solid">
        <fgColor theme="0" tint="-0.14999847407452621"/>
        <bgColor theme="4" tint="0.79998168889431442"/>
      </patternFill>
    </fill>
    <fill>
      <patternFill patternType="solid">
        <fgColor rgb="FFD7F6F5"/>
        <bgColor indexed="64"/>
      </patternFill>
    </fill>
    <fill>
      <patternFill patternType="solid">
        <fgColor rgb="FF6EC3BD"/>
        <bgColor theme="4" tint="0.79998168889431442"/>
      </patternFill>
    </fill>
    <fill>
      <patternFill patternType="solid">
        <fgColor rgb="FF6EC3BD"/>
        <bgColor rgb="FFDDEBF7"/>
      </patternFill>
    </fill>
    <fill>
      <patternFill patternType="solid">
        <fgColor rgb="FFEBFBFB"/>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8F8F8"/>
        <bgColor indexed="64"/>
      </patternFill>
    </fill>
    <fill>
      <patternFill patternType="solid">
        <fgColor theme="2" tint="-9.9978637043366805E-2"/>
        <bgColor indexed="64"/>
      </patternFill>
    </fill>
    <fill>
      <patternFill patternType="solid">
        <fgColor theme="2"/>
        <bgColor theme="4" tint="0.79998168889431442"/>
      </patternFill>
    </fill>
    <fill>
      <patternFill patternType="solid">
        <fgColor rgb="FFE7E6E6"/>
        <bgColor indexed="64"/>
      </patternFill>
    </fill>
  </fills>
  <borders count="139">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medium">
        <color rgb="FF007188"/>
      </left>
      <right/>
      <top style="medium">
        <color rgb="FF007188"/>
      </top>
      <bottom/>
      <diagonal/>
    </border>
    <border>
      <left/>
      <right/>
      <top style="medium">
        <color rgb="FF007188"/>
      </top>
      <bottom/>
      <diagonal/>
    </border>
    <border>
      <left/>
      <right style="medium">
        <color rgb="FF007188"/>
      </right>
      <top style="medium">
        <color rgb="FF007188"/>
      </top>
      <bottom/>
      <diagonal/>
    </border>
    <border>
      <left style="medium">
        <color rgb="FF007188"/>
      </left>
      <right/>
      <top/>
      <bottom/>
      <diagonal/>
    </border>
    <border>
      <left/>
      <right style="medium">
        <color rgb="FF007188"/>
      </right>
      <top/>
      <bottom/>
      <diagonal/>
    </border>
    <border>
      <left style="medium">
        <color rgb="FF007188"/>
      </left>
      <right/>
      <top/>
      <bottom style="medium">
        <color rgb="FF007188"/>
      </bottom>
      <diagonal/>
    </border>
    <border>
      <left/>
      <right/>
      <top/>
      <bottom style="medium">
        <color rgb="FF007188"/>
      </bottom>
      <diagonal/>
    </border>
    <border>
      <left/>
      <right style="medium">
        <color rgb="FF007188"/>
      </right>
      <top/>
      <bottom style="medium">
        <color rgb="FF007188"/>
      </bottom>
      <diagonal/>
    </border>
    <border>
      <left style="thin">
        <color rgb="FF007188"/>
      </left>
      <right style="thin">
        <color rgb="FF007188"/>
      </right>
      <top style="thin">
        <color rgb="FF007188"/>
      </top>
      <bottom style="thin">
        <color rgb="FF007188"/>
      </bottom>
      <diagonal/>
    </border>
    <border>
      <left/>
      <right style="thin">
        <color rgb="FF007188"/>
      </right>
      <top/>
      <bottom style="thin">
        <color rgb="FF007188"/>
      </bottom>
      <diagonal/>
    </border>
    <border>
      <left style="thin">
        <color rgb="FF808080"/>
      </left>
      <right style="thin">
        <color rgb="FF808080"/>
      </right>
      <top style="thin">
        <color rgb="FF808080"/>
      </top>
      <bottom style="thin">
        <color rgb="FF808080"/>
      </bottom>
      <diagonal/>
    </border>
    <border>
      <left/>
      <right/>
      <top/>
      <bottom style="thin">
        <color theme="0"/>
      </bottom>
      <diagonal/>
    </border>
    <border>
      <left style="medium">
        <color rgb="FF007188"/>
      </left>
      <right/>
      <top style="medium">
        <color rgb="FF007188"/>
      </top>
      <bottom style="medium">
        <color rgb="FF007188"/>
      </bottom>
      <diagonal/>
    </border>
    <border>
      <left/>
      <right/>
      <top style="medium">
        <color rgb="FF007188"/>
      </top>
      <bottom style="medium">
        <color rgb="FF007188"/>
      </bottom>
      <diagonal/>
    </border>
    <border>
      <left/>
      <right style="medium">
        <color rgb="FF007188"/>
      </right>
      <top style="medium">
        <color rgb="FF007188"/>
      </top>
      <bottom style="medium">
        <color rgb="FF007188"/>
      </bottom>
      <diagonal/>
    </border>
    <border>
      <left style="thin">
        <color theme="0"/>
      </left>
      <right/>
      <top style="thin">
        <color theme="0"/>
      </top>
      <bottom style="thin">
        <color theme="0"/>
      </bottom>
      <diagonal/>
    </border>
    <border>
      <left style="thin">
        <color rgb="FF007188"/>
      </left>
      <right/>
      <top style="thin">
        <color rgb="FF007188"/>
      </top>
      <bottom style="thin">
        <color rgb="FF007188"/>
      </bottom>
      <diagonal/>
    </border>
    <border>
      <left/>
      <right/>
      <top style="thin">
        <color rgb="FF007188"/>
      </top>
      <bottom style="thin">
        <color rgb="FF007188"/>
      </bottom>
      <diagonal/>
    </border>
    <border>
      <left/>
      <right style="thin">
        <color rgb="FF007188"/>
      </right>
      <top style="thin">
        <color rgb="FF007188"/>
      </top>
      <bottom style="thin">
        <color rgb="FF007188"/>
      </bottom>
      <diagonal/>
    </border>
    <border>
      <left style="thin">
        <color rgb="FFFFFFFF"/>
      </left>
      <right style="thin">
        <color rgb="FF007188"/>
      </right>
      <top style="thin">
        <color rgb="FFFFFFFF"/>
      </top>
      <bottom style="thin">
        <color rgb="FFFFFFFF"/>
      </bottom>
      <diagonal/>
    </border>
    <border>
      <left style="thin">
        <color rgb="FF007188"/>
      </left>
      <right/>
      <top style="thin">
        <color rgb="FF007188"/>
      </top>
      <bottom/>
      <diagonal/>
    </border>
    <border>
      <left/>
      <right/>
      <top style="thin">
        <color rgb="FF007188"/>
      </top>
      <bottom/>
      <diagonal/>
    </border>
    <border>
      <left style="thin">
        <color rgb="FFFFFFFF"/>
      </left>
      <right style="thin">
        <color rgb="FF007188"/>
      </right>
      <top style="thin">
        <color rgb="FF007188"/>
      </top>
      <bottom style="thin">
        <color rgb="FF007188"/>
      </bottom>
      <diagonal/>
    </border>
    <border>
      <left/>
      <right/>
      <top/>
      <bottom style="thin">
        <color rgb="FF007188"/>
      </bottom>
      <diagonal/>
    </border>
    <border>
      <left style="thin">
        <color rgb="FFFFFFFF"/>
      </left>
      <right style="thin">
        <color rgb="FF007188"/>
      </right>
      <top/>
      <bottom style="thin">
        <color rgb="FF007188"/>
      </bottom>
      <diagonal/>
    </border>
    <border>
      <left/>
      <right style="thin">
        <color rgb="FF007188"/>
      </right>
      <top style="thin">
        <color rgb="FFFFFFFF"/>
      </top>
      <bottom style="thin">
        <color rgb="FF007188"/>
      </bottom>
      <diagonal/>
    </border>
    <border>
      <left style="thin">
        <color rgb="FFFFFFFF"/>
      </left>
      <right style="thin">
        <color rgb="FF007188"/>
      </right>
      <top style="thin">
        <color rgb="FF007188"/>
      </top>
      <bottom style="thin">
        <color rgb="FFFFFFFF"/>
      </bottom>
      <diagonal/>
    </border>
    <border>
      <left style="thin">
        <color rgb="FF007188"/>
      </left>
      <right/>
      <top/>
      <bottom style="thin">
        <color rgb="FF007188"/>
      </bottom>
      <diagonal/>
    </border>
    <border>
      <left style="thin">
        <color rgb="FF007188"/>
      </left>
      <right/>
      <top/>
      <bottom/>
      <diagonal/>
    </border>
    <border>
      <left style="thin">
        <color rgb="FF007188"/>
      </left>
      <right style="thin">
        <color rgb="FF007188"/>
      </right>
      <top style="thin">
        <color rgb="FF007188"/>
      </top>
      <bottom/>
      <diagonal/>
    </border>
    <border>
      <left style="thin">
        <color rgb="FF007188"/>
      </left>
      <right style="thin">
        <color rgb="FF007188"/>
      </right>
      <top/>
      <bottom/>
      <diagonal/>
    </border>
    <border>
      <left style="thin">
        <color rgb="FF007188"/>
      </left>
      <right style="thin">
        <color rgb="FF6B6D70"/>
      </right>
      <top style="thin">
        <color rgb="FF007188"/>
      </top>
      <bottom style="thin">
        <color rgb="FF007188"/>
      </bottom>
      <diagonal/>
    </border>
    <border>
      <left style="thin">
        <color rgb="FF6B6D70"/>
      </left>
      <right style="thin">
        <color rgb="FF6B6D70"/>
      </right>
      <top style="thin">
        <color rgb="FF6B6D70"/>
      </top>
      <bottom style="thin">
        <color rgb="FF6B6D70"/>
      </bottom>
      <diagonal/>
    </border>
    <border>
      <left/>
      <right style="thin">
        <color rgb="FF6B6D70"/>
      </right>
      <top/>
      <bottom/>
      <diagonal/>
    </border>
    <border>
      <left/>
      <right/>
      <top style="thin">
        <color rgb="FF6B6D70"/>
      </top>
      <bottom/>
      <diagonal/>
    </border>
    <border>
      <left/>
      <right/>
      <top/>
      <bottom style="thin">
        <color rgb="FF6B6D70"/>
      </bottom>
      <diagonal/>
    </border>
    <border>
      <left/>
      <right style="thin">
        <color rgb="FF6B6D70"/>
      </right>
      <top style="thin">
        <color rgb="FF6B6D70"/>
      </top>
      <bottom/>
      <diagonal/>
    </border>
    <border>
      <left style="thin">
        <color rgb="FF6B6D70"/>
      </left>
      <right style="thin">
        <color rgb="FF6B6D70"/>
      </right>
      <top style="thin">
        <color rgb="FF6B6D70"/>
      </top>
      <bottom/>
      <diagonal/>
    </border>
    <border>
      <left/>
      <right/>
      <top style="thin">
        <color rgb="FF6B6D70"/>
      </top>
      <bottom style="thin">
        <color rgb="FF6B6D70"/>
      </bottom>
      <diagonal/>
    </border>
    <border>
      <left style="thin">
        <color rgb="FF6B6D70"/>
      </left>
      <right/>
      <top style="thin">
        <color rgb="FF6B6D70"/>
      </top>
      <bottom/>
      <diagonal/>
    </border>
    <border>
      <left/>
      <right style="thin">
        <color rgb="FF6B6D70"/>
      </right>
      <top/>
      <bottom style="thin">
        <color rgb="FF6B6D70"/>
      </bottom>
      <diagonal/>
    </border>
    <border>
      <left style="thin">
        <color rgb="FF6B6D70"/>
      </left>
      <right style="thin">
        <color rgb="FF6B6D70"/>
      </right>
      <top/>
      <bottom style="thin">
        <color rgb="FF6B6D70"/>
      </bottom>
      <diagonal/>
    </border>
    <border>
      <left style="thin">
        <color rgb="FF6B6D70"/>
      </left>
      <right/>
      <top style="thin">
        <color rgb="FF6B6D70"/>
      </top>
      <bottom style="thin">
        <color rgb="FF6B6D70"/>
      </bottom>
      <diagonal/>
    </border>
    <border>
      <left style="thin">
        <color rgb="FF6B6D70"/>
      </left>
      <right/>
      <top/>
      <bottom style="thin">
        <color rgb="FF6B6D70"/>
      </bottom>
      <diagonal/>
    </border>
    <border>
      <left style="thin">
        <color rgb="FF6B6D70"/>
      </left>
      <right/>
      <top/>
      <bottom/>
      <diagonal/>
    </border>
    <border>
      <left/>
      <right style="thin">
        <color rgb="FF007188"/>
      </right>
      <top style="thin">
        <color rgb="FF007188"/>
      </top>
      <bottom/>
      <diagonal/>
    </border>
    <border>
      <left/>
      <right style="thin">
        <color rgb="FF007188"/>
      </right>
      <top/>
      <bottom/>
      <diagonal/>
    </border>
    <border>
      <left/>
      <right style="thin">
        <color rgb="FFC2CC66"/>
      </right>
      <top/>
      <bottom/>
      <diagonal/>
    </border>
    <border>
      <left/>
      <right/>
      <top/>
      <bottom style="thin">
        <color rgb="FFC2CC66"/>
      </bottom>
      <diagonal/>
    </border>
    <border>
      <left/>
      <right/>
      <top style="thin">
        <color rgb="FFC2CC66"/>
      </top>
      <bottom/>
      <diagonal/>
    </border>
    <border>
      <left/>
      <right style="thin">
        <color rgb="FFC2CC66"/>
      </right>
      <top style="thin">
        <color rgb="FFC2CC66"/>
      </top>
      <bottom/>
      <diagonal/>
    </border>
    <border>
      <left/>
      <right style="thin">
        <color rgb="FFC2CC66"/>
      </right>
      <top/>
      <bottom style="thin">
        <color rgb="FFC2CC66"/>
      </bottom>
      <diagonal/>
    </border>
    <border>
      <left style="thin">
        <color rgb="FFC2CC66"/>
      </left>
      <right/>
      <top style="thin">
        <color rgb="FFC2CC66"/>
      </top>
      <bottom/>
      <diagonal/>
    </border>
    <border>
      <left style="thin">
        <color rgb="FFC2CC66"/>
      </left>
      <right/>
      <top/>
      <bottom/>
      <diagonal/>
    </border>
    <border>
      <left style="thin">
        <color rgb="FFC2CC66"/>
      </left>
      <right/>
      <top/>
      <bottom style="thin">
        <color rgb="FFC2CC66"/>
      </bottom>
      <diagonal/>
    </border>
    <border>
      <left style="thin">
        <color theme="0"/>
      </left>
      <right style="thin">
        <color theme="0"/>
      </right>
      <top style="thin">
        <color theme="0"/>
      </top>
      <bottom/>
      <diagonal/>
    </border>
    <border>
      <left/>
      <right style="thin">
        <color rgb="FF6B6D70"/>
      </right>
      <top style="thin">
        <color rgb="FF6B6D70"/>
      </top>
      <bottom style="thin">
        <color rgb="FF6B6D70"/>
      </bottom>
      <diagonal/>
    </border>
    <border>
      <left style="thin">
        <color theme="0"/>
      </left>
      <right style="thin">
        <color theme="0"/>
      </right>
      <top/>
      <bottom/>
      <diagonal/>
    </border>
    <border>
      <left/>
      <right style="thin">
        <color theme="0"/>
      </right>
      <top style="thin">
        <color theme="0"/>
      </top>
      <bottom/>
      <diagonal/>
    </border>
    <border>
      <left style="thin">
        <color rgb="FF007188"/>
      </left>
      <right style="thin">
        <color rgb="FF007188"/>
      </right>
      <top style="thin">
        <color theme="0"/>
      </top>
      <bottom style="thin">
        <color theme="0"/>
      </bottom>
      <diagonal/>
    </border>
    <border>
      <left style="thin">
        <color rgb="FF007188"/>
      </left>
      <right style="thin">
        <color rgb="FF007188"/>
      </right>
      <top/>
      <bottom style="thin">
        <color theme="0"/>
      </bottom>
      <diagonal/>
    </border>
    <border>
      <left style="thin">
        <color rgb="FF6B6D70"/>
      </left>
      <right style="thin">
        <color rgb="FF6B6D70"/>
      </right>
      <top/>
      <bottom/>
      <diagonal/>
    </border>
    <border>
      <left style="thin">
        <color rgb="FF007188"/>
      </left>
      <right style="thin">
        <color rgb="FF6B6D70"/>
      </right>
      <top style="thin">
        <color rgb="FF6B6D70"/>
      </top>
      <bottom style="thin">
        <color rgb="FF6B6D70"/>
      </bottom>
      <diagonal/>
    </border>
    <border>
      <left style="thin">
        <color theme="0"/>
      </left>
      <right/>
      <top style="thin">
        <color theme="0"/>
      </top>
      <bottom style="thin">
        <color rgb="FF6B6D70"/>
      </bottom>
      <diagonal/>
    </border>
    <border>
      <left style="thin">
        <color rgb="FF6B6D70"/>
      </left>
      <right style="thin">
        <color rgb="FF6B6D70"/>
      </right>
      <top style="thin">
        <color theme="0"/>
      </top>
      <bottom style="thin">
        <color rgb="FF6B6D70"/>
      </bottom>
      <diagonal/>
    </border>
    <border>
      <left style="thin">
        <color rgb="FF6B6D70"/>
      </left>
      <right style="thin">
        <color rgb="FF6B6D70"/>
      </right>
      <top style="thin">
        <color rgb="FF6B6D70"/>
      </top>
      <bottom style="thin">
        <color theme="0"/>
      </bottom>
      <diagonal/>
    </border>
    <border>
      <left style="thin">
        <color rgb="FF6B6D70"/>
      </left>
      <right style="thin">
        <color rgb="FF6B6D70"/>
      </right>
      <top style="thin">
        <color theme="0"/>
      </top>
      <bottom style="thin">
        <color theme="0"/>
      </bottom>
      <diagonal/>
    </border>
    <border>
      <left style="thin">
        <color rgb="FF6EC3BD"/>
      </left>
      <right style="thin">
        <color rgb="FF6EC3BD"/>
      </right>
      <top style="thin">
        <color rgb="FF6EC3BD"/>
      </top>
      <bottom style="thin">
        <color rgb="FF6EC3BD"/>
      </bottom>
      <diagonal/>
    </border>
    <border>
      <left style="thin">
        <color indexed="64"/>
      </left>
      <right/>
      <top style="thin">
        <color indexed="64"/>
      </top>
      <bottom/>
      <diagonal/>
    </border>
    <border>
      <left style="thin">
        <color rgb="FF6B6D70"/>
      </left>
      <right style="thin">
        <color rgb="FF6B6D70"/>
      </right>
      <top style="thin">
        <color rgb="FF6B6D70"/>
      </top>
      <bottom style="thin">
        <color rgb="FFFFFFFF"/>
      </bottom>
      <diagonal/>
    </border>
    <border>
      <left style="thin">
        <color rgb="FF6B6D70"/>
      </left>
      <right style="thin">
        <color rgb="FF6B6D70"/>
      </right>
      <top style="thin">
        <color rgb="FFFFFFFF"/>
      </top>
      <bottom style="thin">
        <color rgb="FFFFFFFF"/>
      </bottom>
      <diagonal/>
    </border>
    <border>
      <left style="thin">
        <color rgb="FF6B6D70"/>
      </left>
      <right/>
      <top style="thin">
        <color rgb="FF6B6D70"/>
      </top>
      <bottom style="thin">
        <color rgb="FFFFFFFF"/>
      </bottom>
      <diagonal/>
    </border>
    <border>
      <left style="thin">
        <color rgb="FF6B6D70"/>
      </left>
      <right/>
      <top style="thin">
        <color rgb="FFFFFFFF"/>
      </top>
      <bottom style="thin">
        <color rgb="FFFFFFFF"/>
      </bottom>
      <diagonal/>
    </border>
    <border>
      <left style="thin">
        <color rgb="FF6B6D70"/>
      </left>
      <right style="thin">
        <color rgb="FF007188"/>
      </right>
      <top style="thin">
        <color rgb="FFFFFFFF"/>
      </top>
      <bottom style="thin">
        <color rgb="FF007188"/>
      </bottom>
      <diagonal/>
    </border>
    <border>
      <left style="thin">
        <color rgb="FF6B6D70"/>
      </left>
      <right/>
      <top/>
      <bottom style="thin">
        <color rgb="FFFFFFFF"/>
      </bottom>
      <diagonal/>
    </border>
    <border>
      <left style="thin">
        <color rgb="FF6B6D70"/>
      </left>
      <right style="thin">
        <color theme="0"/>
      </right>
      <top style="thin">
        <color rgb="FF6B6D70"/>
      </top>
      <bottom style="thin">
        <color rgb="FFFFFFFF"/>
      </bottom>
      <diagonal/>
    </border>
    <border>
      <left style="thin">
        <color rgb="FF6B6D70"/>
      </left>
      <right style="thin">
        <color rgb="FF007188"/>
      </right>
      <top style="thin">
        <color rgb="FFFFFFFF"/>
      </top>
      <bottom style="thin">
        <color rgb="FF6B6D70"/>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diagonal/>
    </border>
    <border>
      <left style="thin">
        <color rgb="FFFFFFFF"/>
      </left>
      <right/>
      <top style="thin">
        <color rgb="FFFFFFFF"/>
      </top>
      <bottom/>
      <diagonal/>
    </border>
    <border>
      <left style="thin">
        <color theme="0"/>
      </left>
      <right style="thin">
        <color theme="0"/>
      </right>
      <top style="thin">
        <color theme="0"/>
      </top>
      <bottom style="thin">
        <color theme="0"/>
      </bottom>
      <diagonal/>
    </border>
    <border>
      <left style="thin">
        <color rgb="FFFFFFFF"/>
      </left>
      <right style="thin">
        <color rgb="FFFFFFFF"/>
      </right>
      <top/>
      <bottom style="thin">
        <color rgb="FFFFFFFF"/>
      </bottom>
      <diagonal/>
    </border>
    <border>
      <left style="thin">
        <color rgb="FFFFFFFF"/>
      </left>
      <right style="thin">
        <color rgb="FFFFFFFF"/>
      </right>
      <top/>
      <bottom style="thin">
        <color rgb="FF007188"/>
      </bottom>
      <diagonal/>
    </border>
    <border>
      <left style="thin">
        <color theme="0"/>
      </left>
      <right style="thin">
        <color theme="0"/>
      </right>
      <top/>
      <bottom style="thin">
        <color theme="0"/>
      </bottom>
      <diagonal/>
    </border>
    <border>
      <left/>
      <right style="thin">
        <color theme="0" tint="-4.9989318521683403E-2"/>
      </right>
      <top/>
      <bottom/>
      <diagonal/>
    </border>
    <border>
      <left style="thin">
        <color rgb="FF6EC3BD"/>
      </left>
      <right style="thin">
        <color rgb="FF6EC3BD"/>
      </right>
      <top/>
      <bottom style="thin">
        <color rgb="FF6EC3BD"/>
      </bottom>
      <diagonal/>
    </border>
    <border>
      <left/>
      <right style="thin">
        <color rgb="FF6EC3BD"/>
      </right>
      <top style="thin">
        <color rgb="FF6EC3BD"/>
      </top>
      <bottom style="thin">
        <color rgb="FF6EC3BD"/>
      </bottom>
      <diagonal/>
    </border>
    <border>
      <left/>
      <right style="thin">
        <color rgb="FF6EC3BD"/>
      </right>
      <top/>
      <bottom style="thin">
        <color rgb="FF6EC3BD"/>
      </bottom>
      <diagonal/>
    </border>
    <border>
      <left style="thin">
        <color rgb="FF3A6275"/>
      </left>
      <right style="thin">
        <color rgb="FF3A6275"/>
      </right>
      <top style="thin">
        <color rgb="FF3A6275"/>
      </top>
      <bottom style="thin">
        <color rgb="FF3A6275"/>
      </bottom>
      <diagonal/>
    </border>
    <border>
      <left/>
      <right style="thin">
        <color theme="0"/>
      </right>
      <top/>
      <bottom/>
      <diagonal/>
    </border>
    <border>
      <left style="thin">
        <color rgb="FF007188"/>
      </left>
      <right style="thin">
        <color rgb="FF007188"/>
      </right>
      <top/>
      <bottom style="thin">
        <color rgb="FF007188"/>
      </bottom>
      <diagonal/>
    </border>
    <border>
      <left style="thin">
        <color rgb="FF007188"/>
      </left>
      <right style="thin">
        <color rgb="FF6B6D70"/>
      </right>
      <top/>
      <bottom style="thin">
        <color rgb="FF007188"/>
      </bottom>
      <diagonal/>
    </border>
    <border>
      <left style="thin">
        <color theme="2"/>
      </left>
      <right style="thin">
        <color theme="2"/>
      </right>
      <top style="thin">
        <color theme="2"/>
      </top>
      <bottom style="thin">
        <color theme="2"/>
      </bottom>
      <diagonal/>
    </border>
    <border>
      <left style="thin">
        <color rgb="FF6EC3BD"/>
      </left>
      <right/>
      <top style="thin">
        <color rgb="FF6EC3BD"/>
      </top>
      <bottom style="thin">
        <color rgb="FF6EC3BD"/>
      </bottom>
      <diagonal/>
    </border>
    <border>
      <left style="thin">
        <color rgb="FF6EC3BD"/>
      </left>
      <right/>
      <top/>
      <bottom style="thin">
        <color rgb="FF6EC3BD"/>
      </bottom>
      <diagonal/>
    </border>
    <border>
      <left style="thin">
        <color theme="2"/>
      </left>
      <right style="thin">
        <color theme="2"/>
      </right>
      <top/>
      <bottom style="thin">
        <color theme="2"/>
      </bottom>
      <diagonal/>
    </border>
    <border>
      <left style="thin">
        <color rgb="FF6B6D70"/>
      </left>
      <right style="thin">
        <color rgb="FF6B6D70"/>
      </right>
      <top/>
      <bottom style="thin">
        <color theme="0"/>
      </bottom>
      <diagonal/>
    </border>
    <border>
      <left style="thin">
        <color rgb="FF3A6275"/>
      </left>
      <right style="thin">
        <color rgb="FF3A6275"/>
      </right>
      <top/>
      <bottom style="thin">
        <color rgb="FF3A6275"/>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rgb="FF6B6D70"/>
      </right>
      <top style="thin">
        <color theme="0"/>
      </top>
      <bottom style="thin">
        <color rgb="FF6B6D70"/>
      </bottom>
      <diagonal/>
    </border>
    <border>
      <left style="thin">
        <color theme="0"/>
      </left>
      <right style="thin">
        <color rgb="FF6B6D70"/>
      </right>
      <top style="thin">
        <color rgb="FF6B6D70"/>
      </top>
      <bottom style="thin">
        <color rgb="FF6B6D70"/>
      </bottom>
      <diagonal/>
    </border>
    <border>
      <left style="thin">
        <color theme="0"/>
      </left>
      <right style="thin">
        <color rgb="FF6B6D70"/>
      </right>
      <top style="thin">
        <color rgb="FF6B6D70"/>
      </top>
      <bottom/>
      <diagonal/>
    </border>
    <border>
      <left/>
      <right/>
      <top style="thin">
        <color rgb="FF6EC3BD"/>
      </top>
      <bottom style="thin">
        <color rgb="FF6EC3BD"/>
      </bottom>
      <diagonal/>
    </border>
    <border>
      <left style="thin">
        <color rgb="FF6EC3BD"/>
      </left>
      <right style="thin">
        <color rgb="FF6B6D70"/>
      </right>
      <top style="thin">
        <color theme="0"/>
      </top>
      <bottom style="thin">
        <color rgb="FF6EC3BD"/>
      </bottom>
      <diagonal/>
    </border>
    <border>
      <left style="thin">
        <color rgb="FF6EC3BD"/>
      </left>
      <right style="thin">
        <color rgb="FF6B6D70"/>
      </right>
      <top style="thin">
        <color rgb="FF6EC3BD"/>
      </top>
      <bottom style="thin">
        <color rgb="FF6EC3BD"/>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bottom style="thin">
        <color rgb="FF6EC3BD"/>
      </bottom>
      <diagonal/>
    </border>
    <border>
      <left style="thin">
        <color rgb="FF007188"/>
      </left>
      <right style="thin">
        <color theme="0"/>
      </right>
      <top style="thin">
        <color theme="0"/>
      </top>
      <bottom/>
      <diagonal/>
    </border>
    <border>
      <left style="thin">
        <color rgb="FF007188"/>
      </left>
      <right style="thin">
        <color theme="0"/>
      </right>
      <top/>
      <bottom style="thin">
        <color theme="0"/>
      </bottom>
      <diagonal/>
    </border>
    <border>
      <left style="thin">
        <color rgb="FF007188"/>
      </left>
      <right style="thin">
        <color theme="0"/>
      </right>
      <top/>
      <bottom/>
      <diagonal/>
    </border>
    <border>
      <left style="thin">
        <color rgb="FF6B6D70"/>
      </left>
      <right style="thin">
        <color rgb="FF007188"/>
      </right>
      <top style="thin">
        <color rgb="FF007188"/>
      </top>
      <bottom style="thin">
        <color rgb="FF007188"/>
      </bottom>
      <diagonal/>
    </border>
    <border>
      <left style="thin">
        <color theme="0"/>
      </left>
      <right/>
      <top style="thin">
        <color theme="0"/>
      </top>
      <bottom/>
      <diagonal/>
    </border>
    <border>
      <left style="thin">
        <color theme="0"/>
      </left>
      <right style="thin">
        <color rgb="FF6B6D70"/>
      </right>
      <top style="thin">
        <color theme="0"/>
      </top>
      <bottom/>
      <diagonal/>
    </border>
    <border>
      <left style="thin">
        <color rgb="FF007188"/>
      </left>
      <right style="thin">
        <color theme="0"/>
      </right>
      <top style="thin">
        <color theme="0"/>
      </top>
      <bottom style="thin">
        <color rgb="FF007188"/>
      </bottom>
      <diagonal/>
    </border>
    <border>
      <left style="thin">
        <color theme="0"/>
      </left>
      <right style="thin">
        <color theme="0"/>
      </right>
      <top style="thin">
        <color theme="0"/>
      </top>
      <bottom style="thin">
        <color rgb="FF007188"/>
      </bottom>
      <diagonal/>
    </border>
    <border>
      <left/>
      <right/>
      <top style="thin">
        <color theme="0"/>
      </top>
      <bottom style="thin">
        <color rgb="FF007188"/>
      </bottom>
      <diagonal/>
    </border>
    <border>
      <left style="thin">
        <color theme="0"/>
      </left>
      <right/>
      <top/>
      <bottom style="thin">
        <color rgb="FF007188"/>
      </bottom>
      <diagonal/>
    </border>
    <border>
      <left style="thin">
        <color rgb="FF007188"/>
      </left>
      <right/>
      <top style="thin">
        <color theme="0"/>
      </top>
      <bottom style="thin">
        <color theme="0"/>
      </bottom>
      <diagonal/>
    </border>
  </borders>
  <cellStyleXfs count="88">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18" fillId="0" borderId="0"/>
    <xf numFmtId="0" fontId="19" fillId="0" borderId="0"/>
    <xf numFmtId="164" fontId="2" fillId="0" borderId="0" applyFont="0" applyFill="0" applyBorder="0" applyAlignment="0" applyProtection="0"/>
    <xf numFmtId="0" fontId="23" fillId="0" borderId="0"/>
    <xf numFmtId="0" fontId="24" fillId="0" borderId="0"/>
    <xf numFmtId="0" fontId="19" fillId="0" borderId="0"/>
    <xf numFmtId="164" fontId="2" fillId="0" borderId="0" applyFont="0" applyFill="0" applyBorder="0" applyAlignment="0" applyProtection="0"/>
    <xf numFmtId="0" fontId="19" fillId="0" borderId="0"/>
    <xf numFmtId="0" fontId="19" fillId="0" borderId="0"/>
    <xf numFmtId="0" fontId="19" fillId="0" borderId="0"/>
    <xf numFmtId="164" fontId="19" fillId="0" borderId="0" applyFont="0" applyFill="0" applyBorder="0" applyAlignment="0" applyProtection="0"/>
    <xf numFmtId="164" fontId="19" fillId="0" borderId="0" applyFont="0" applyFill="0" applyBorder="0" applyAlignment="0" applyProtection="0"/>
    <xf numFmtId="0" fontId="19" fillId="0" borderId="0"/>
    <xf numFmtId="0" fontId="19" fillId="0" borderId="0"/>
    <xf numFmtId="164" fontId="2" fillId="0" borderId="0" applyFont="0" applyFill="0" applyBorder="0" applyAlignment="0" applyProtection="0"/>
    <xf numFmtId="0" fontId="19" fillId="0" borderId="0"/>
    <xf numFmtId="0" fontId="25" fillId="0" borderId="0" applyNumberFormat="0" applyFill="0" applyBorder="0" applyAlignment="0" applyProtection="0">
      <alignment vertical="top"/>
      <protection locked="0"/>
    </xf>
    <xf numFmtId="0" fontId="26" fillId="0" borderId="0"/>
    <xf numFmtId="0" fontId="27" fillId="0" borderId="0"/>
    <xf numFmtId="0" fontId="28" fillId="4" borderId="0"/>
    <xf numFmtId="0" fontId="28" fillId="5" borderId="0"/>
    <xf numFmtId="0" fontId="27" fillId="6" borderId="0"/>
    <xf numFmtId="0" fontId="29" fillId="7" borderId="0"/>
    <xf numFmtId="0" fontId="30" fillId="8" borderId="0"/>
    <xf numFmtId="0" fontId="31" fillId="0" borderId="0"/>
    <xf numFmtId="0" fontId="32" fillId="9" borderId="0"/>
    <xf numFmtId="0" fontId="33" fillId="0" borderId="0"/>
    <xf numFmtId="0" fontId="34" fillId="0" borderId="0"/>
    <xf numFmtId="0" fontId="35" fillId="0" borderId="0"/>
    <xf numFmtId="0" fontId="36" fillId="10" borderId="0"/>
    <xf numFmtId="0" fontId="37" fillId="10" borderId="21"/>
    <xf numFmtId="0" fontId="26" fillId="0" borderId="0"/>
    <xf numFmtId="0" fontId="26" fillId="0" borderId="0"/>
    <xf numFmtId="0" fontId="29" fillId="0" borderId="0"/>
    <xf numFmtId="0" fontId="2" fillId="0" borderId="0"/>
    <xf numFmtId="44" fontId="2" fillId="0" borderId="0" applyFont="0" applyFill="0" applyBorder="0" applyAlignment="0" applyProtection="0"/>
    <xf numFmtId="0" fontId="83" fillId="0" borderId="0"/>
    <xf numFmtId="0" fontId="96" fillId="0" borderId="0"/>
    <xf numFmtId="0" fontId="108" fillId="10" borderId="21"/>
    <xf numFmtId="0" fontId="97" fillId="0" borderId="0"/>
    <xf numFmtId="0" fontId="98" fillId="4" borderId="0"/>
    <xf numFmtId="0" fontId="98" fillId="5" borderId="0"/>
    <xf numFmtId="0" fontId="97" fillId="6" borderId="0"/>
    <xf numFmtId="0" fontId="99" fillId="7" borderId="0"/>
    <xf numFmtId="0" fontId="100" fillId="8" borderId="0"/>
    <xf numFmtId="0" fontId="101" fillId="0" borderId="0"/>
    <xf numFmtId="0" fontId="102" fillId="9" borderId="0"/>
    <xf numFmtId="0" fontId="103" fillId="0" borderId="0"/>
    <xf numFmtId="0" fontId="104" fillId="0" borderId="0"/>
    <xf numFmtId="0" fontId="105" fillId="0" borderId="0"/>
    <xf numFmtId="0" fontId="106" fillId="0" borderId="0"/>
    <xf numFmtId="0" fontId="107" fillId="10" borderId="0"/>
    <xf numFmtId="0" fontId="109" fillId="0" borderId="0"/>
    <xf numFmtId="0" fontId="96" fillId="0" borderId="0"/>
    <xf numFmtId="0" fontId="96" fillId="0" borderId="0"/>
    <xf numFmtId="0" fontId="99" fillId="0" borderId="0"/>
    <xf numFmtId="0" fontId="125" fillId="10" borderId="21"/>
    <xf numFmtId="0" fontId="116" fillId="0" borderId="0"/>
    <xf numFmtId="0" fontId="117" fillId="4" borderId="0"/>
    <xf numFmtId="0" fontId="117" fillId="5" borderId="0"/>
    <xf numFmtId="0" fontId="116" fillId="6" borderId="0"/>
    <xf numFmtId="0" fontId="118" fillId="7" borderId="0"/>
    <xf numFmtId="0" fontId="117" fillId="8" borderId="0"/>
    <xf numFmtId="0" fontId="119" fillId="0" borderId="0"/>
    <xf numFmtId="0" fontId="120" fillId="9" borderId="0"/>
    <xf numFmtId="0" fontId="103" fillId="0" borderId="0"/>
    <xf numFmtId="0" fontId="121" fillId="0" borderId="0"/>
    <xf numFmtId="0" fontId="122" fillId="0" borderId="0"/>
    <xf numFmtId="0" fontId="123" fillId="0" borderId="0"/>
    <xf numFmtId="0" fontId="124" fillId="10" borderId="0"/>
    <xf numFmtId="0" fontId="126" fillId="0" borderId="0"/>
    <xf numFmtId="0" fontId="118" fillId="0" borderId="0"/>
    <xf numFmtId="0" fontId="127" fillId="0" borderId="0"/>
    <xf numFmtId="0" fontId="18" fillId="0" borderId="0"/>
    <xf numFmtId="0" fontId="2" fillId="0" borderId="0"/>
    <xf numFmtId="0" fontId="3" fillId="0" borderId="0" applyNumberFormat="0" applyFill="0" applyBorder="0" applyAlignment="0" applyProtection="0"/>
    <xf numFmtId="170" fontId="18" fillId="0" borderId="0" applyFont="0" applyFill="0" applyBorder="0" applyAlignment="0" applyProtection="0"/>
    <xf numFmtId="0" fontId="18" fillId="0" borderId="0"/>
    <xf numFmtId="0" fontId="25" fillId="0" borderId="0" applyNumberFormat="0" applyFill="0" applyBorder="0" applyAlignment="0" applyProtection="0">
      <alignment vertical="top"/>
      <protection locked="0"/>
    </xf>
    <xf numFmtId="170" fontId="18" fillId="0" borderId="0" applyFont="0" applyFill="0" applyBorder="0" applyAlignment="0" applyProtection="0"/>
    <xf numFmtId="170" fontId="18" fillId="0" borderId="0" applyFont="0" applyFill="0" applyBorder="0" applyAlignment="0" applyProtection="0"/>
    <xf numFmtId="0" fontId="128" fillId="0" borderId="0" applyNumberFormat="0" applyFill="0" applyBorder="0" applyAlignment="0" applyProtection="0">
      <alignment vertical="top"/>
      <protection locked="0"/>
    </xf>
    <xf numFmtId="0" fontId="2" fillId="0" borderId="0"/>
    <xf numFmtId="0" fontId="25" fillId="0" borderId="0" applyNumberFormat="0" applyFill="0" applyBorder="0" applyAlignment="0" applyProtection="0">
      <alignment vertical="top"/>
      <protection locked="0"/>
    </xf>
  </cellStyleXfs>
  <cellXfs count="773">
    <xf numFmtId="0" fontId="0" fillId="0" borderId="0" xfId="0"/>
    <xf numFmtId="0" fontId="4" fillId="0" borderId="0" xfId="0" applyFont="1"/>
    <xf numFmtId="0" fontId="8" fillId="0" borderId="0" xfId="0" applyFont="1"/>
    <xf numFmtId="0" fontId="8" fillId="0" borderId="0" xfId="0" applyFont="1" applyAlignment="1">
      <alignment horizontal="center"/>
    </xf>
    <xf numFmtId="0" fontId="8" fillId="0" borderId="0" xfId="0" applyFont="1" applyAlignment="1">
      <alignment wrapText="1"/>
    </xf>
    <xf numFmtId="0" fontId="8" fillId="0" borderId="0" xfId="0" applyFont="1" applyAlignment="1">
      <alignment horizontal="center" vertical="center"/>
    </xf>
    <xf numFmtId="9" fontId="8" fillId="0" borderId="0" xfId="2" applyFont="1" applyBorder="1" applyAlignment="1">
      <alignment horizontal="center" vertical="center"/>
    </xf>
    <xf numFmtId="0" fontId="8" fillId="0" borderId="0" xfId="0" applyFont="1" applyAlignment="1">
      <alignment vertical="center"/>
    </xf>
    <xf numFmtId="9" fontId="8" fillId="0" borderId="0" xfId="2" applyFont="1"/>
    <xf numFmtId="0" fontId="8" fillId="0" borderId="0" xfId="0" applyFont="1" applyAlignment="1">
      <alignment horizontal="center" vertic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vertical="center" wrapText="1"/>
    </xf>
    <xf numFmtId="9" fontId="8" fillId="0" borderId="0" xfId="2" applyFont="1" applyBorder="1"/>
    <xf numFmtId="0" fontId="8" fillId="0" borderId="0" xfId="0" applyFont="1" applyAlignment="1">
      <alignment horizontal="left" wrapText="1"/>
    </xf>
    <xf numFmtId="0" fontId="15" fillId="0" borderId="0" xfId="0" applyFont="1"/>
    <xf numFmtId="0" fontId="10" fillId="0" borderId="0" xfId="4" applyFont="1" applyAlignment="1">
      <alignment vertical="center"/>
    </xf>
    <xf numFmtId="0" fontId="20" fillId="0" borderId="0" xfId="4" applyFont="1" applyAlignment="1">
      <alignment horizontal="center" vertical="center"/>
    </xf>
    <xf numFmtId="9" fontId="20" fillId="0" borderId="0" xfId="2" applyFont="1" applyBorder="1" applyAlignment="1">
      <alignment horizontal="center" vertical="center"/>
    </xf>
    <xf numFmtId="0" fontId="6" fillId="0" borderId="0" xfId="0" applyFont="1" applyAlignment="1">
      <alignment horizontal="center" vertical="center" wrapText="1"/>
    </xf>
    <xf numFmtId="0" fontId="17" fillId="0" borderId="0" xfId="0" applyFont="1" applyAlignment="1">
      <alignment horizontal="right"/>
    </xf>
    <xf numFmtId="0" fontId="11" fillId="0" borderId="0" xfId="0" applyFont="1" applyAlignment="1">
      <alignment horizontal="center" vertical="center" wrapText="1"/>
    </xf>
    <xf numFmtId="0" fontId="22" fillId="0" borderId="0" xfId="0" applyFont="1" applyAlignment="1">
      <alignment horizontal="left" vertical="center"/>
    </xf>
    <xf numFmtId="0" fontId="21" fillId="0" borderId="0" xfId="0" applyFont="1" applyAlignment="1">
      <alignment horizontal="left" vertical="center"/>
    </xf>
    <xf numFmtId="0" fontId="13" fillId="0" borderId="0" xfId="0" applyFont="1" applyAlignment="1">
      <alignment horizontal="left"/>
    </xf>
    <xf numFmtId="9" fontId="13" fillId="0" borderId="0" xfId="2" applyFont="1" applyBorder="1" applyAlignment="1">
      <alignment horizontal="center"/>
    </xf>
    <xf numFmtId="165" fontId="8" fillId="0" borderId="0" xfId="1" applyNumberFormat="1" applyFont="1" applyBorder="1" applyAlignment="1">
      <alignment horizontal="center"/>
    </xf>
    <xf numFmtId="3" fontId="8" fillId="0" borderId="0" xfId="0" applyNumberFormat="1" applyFont="1"/>
    <xf numFmtId="0" fontId="20" fillId="0" borderId="0" xfId="0" applyFont="1" applyAlignment="1">
      <alignment horizontal="left" vertical="center"/>
    </xf>
    <xf numFmtId="0" fontId="22" fillId="0" borderId="0" xfId="0" applyFont="1" applyAlignment="1">
      <alignment vertical="center"/>
    </xf>
    <xf numFmtId="3" fontId="0" fillId="0" borderId="0" xfId="0" applyNumberFormat="1"/>
    <xf numFmtId="10" fontId="0" fillId="0" borderId="0" xfId="2" applyNumberFormat="1" applyFont="1"/>
    <xf numFmtId="0" fontId="8" fillId="0" borderId="22" xfId="0" applyFont="1" applyBorder="1"/>
    <xf numFmtId="0" fontId="21" fillId="0" borderId="0" xfId="0" applyFont="1" applyAlignment="1">
      <alignment vertical="top" wrapText="1"/>
    </xf>
    <xf numFmtId="0" fontId="39" fillId="0" borderId="0" xfId="0" applyFont="1" applyAlignment="1">
      <alignment horizontal="center" vertical="top" wrapText="1"/>
    </xf>
    <xf numFmtId="0" fontId="40" fillId="0" borderId="0" xfId="0" applyFont="1" applyAlignment="1">
      <alignment horizontal="left"/>
    </xf>
    <xf numFmtId="3" fontId="8" fillId="0" borderId="0" xfId="0" applyNumberFormat="1" applyFont="1" applyAlignment="1">
      <alignment horizontal="center" vertical="center"/>
    </xf>
    <xf numFmtId="0" fontId="0" fillId="0" borderId="0" xfId="0" applyAlignment="1">
      <alignment wrapText="1"/>
    </xf>
    <xf numFmtId="0" fontId="16" fillId="0" borderId="0" xfId="0" applyFont="1" applyAlignment="1">
      <alignment horizontal="right"/>
    </xf>
    <xf numFmtId="9" fontId="0" fillId="0" borderId="0" xfId="2" applyFont="1"/>
    <xf numFmtId="164" fontId="0" fillId="0" borderId="0" xfId="1" applyFont="1"/>
    <xf numFmtId="0" fontId="41" fillId="0" borderId="0" xfId="0" applyFont="1"/>
    <xf numFmtId="0" fontId="11" fillId="0" borderId="0" xfId="3" quotePrefix="1" applyFont="1" applyAlignment="1">
      <alignment horizontal="left"/>
    </xf>
    <xf numFmtId="0" fontId="43" fillId="0" borderId="0" xfId="0" applyFont="1"/>
    <xf numFmtId="0" fontId="42" fillId="0" borderId="0" xfId="3" applyFont="1"/>
    <xf numFmtId="0" fontId="4" fillId="12" borderId="14" xfId="0" applyFont="1" applyFill="1" applyBorder="1"/>
    <xf numFmtId="0" fontId="4" fillId="12" borderId="15" xfId="0" applyFont="1" applyFill="1" applyBorder="1"/>
    <xf numFmtId="0" fontId="4" fillId="12" borderId="0" xfId="0" applyFont="1" applyFill="1"/>
    <xf numFmtId="0" fontId="4" fillId="12" borderId="16" xfId="0" applyFont="1" applyFill="1" applyBorder="1"/>
    <xf numFmtId="0" fontId="4" fillId="12" borderId="17" xfId="0" applyFont="1" applyFill="1" applyBorder="1"/>
    <xf numFmtId="0" fontId="4" fillId="12" borderId="18" xfId="0" applyFont="1" applyFill="1" applyBorder="1"/>
    <xf numFmtId="167" fontId="0" fillId="0" borderId="0" xfId="39" applyNumberFormat="1" applyFont="1" applyAlignment="1">
      <alignment horizontal="center"/>
    </xf>
    <xf numFmtId="167" fontId="0" fillId="0" borderId="0" xfId="0" applyNumberFormat="1"/>
    <xf numFmtId="167" fontId="0" fillId="0" borderId="0" xfId="39" applyNumberFormat="1" applyFont="1" applyFill="1" applyBorder="1" applyProtection="1"/>
    <xf numFmtId="167" fontId="8" fillId="0" borderId="0" xfId="39" applyNumberFormat="1" applyFont="1" applyBorder="1" applyAlignment="1">
      <alignment horizontal="center" vertical="center"/>
    </xf>
    <xf numFmtId="0" fontId="44" fillId="0" borderId="0" xfId="0" applyFont="1"/>
    <xf numFmtId="0" fontId="4" fillId="13" borderId="11" xfId="0" applyFont="1" applyFill="1" applyBorder="1"/>
    <xf numFmtId="0" fontId="4" fillId="13" borderId="12" xfId="0" applyFont="1" applyFill="1" applyBorder="1"/>
    <xf numFmtId="0" fontId="4" fillId="13" borderId="13" xfId="0" applyFont="1" applyFill="1" applyBorder="1"/>
    <xf numFmtId="0" fontId="4" fillId="13" borderId="14" xfId="0" applyFont="1" applyFill="1" applyBorder="1"/>
    <xf numFmtId="0" fontId="4" fillId="13" borderId="15" xfId="0" applyFont="1" applyFill="1" applyBorder="1"/>
    <xf numFmtId="0" fontId="4" fillId="13" borderId="0" xfId="0" applyFont="1" applyFill="1"/>
    <xf numFmtId="0" fontId="46" fillId="12" borderId="0" xfId="0" applyFont="1" applyFill="1"/>
    <xf numFmtId="0" fontId="46" fillId="13" borderId="0" xfId="0" applyFont="1" applyFill="1"/>
    <xf numFmtId="0" fontId="41" fillId="13" borderId="0" xfId="0" applyFont="1" applyFill="1" applyAlignment="1">
      <alignment horizontal="left" vertical="center"/>
    </xf>
    <xf numFmtId="0" fontId="53" fillId="0" borderId="0" xfId="0" applyFont="1"/>
    <xf numFmtId="0" fontId="59" fillId="0" borderId="0" xfId="0" applyFont="1"/>
    <xf numFmtId="0" fontId="59" fillId="21" borderId="7" xfId="0" applyFont="1" applyFill="1" applyBorder="1" applyAlignment="1">
      <alignment horizontal="center" vertical="center" wrapText="1"/>
    </xf>
    <xf numFmtId="0" fontId="48" fillId="20" borderId="0" xfId="0" applyFont="1" applyFill="1" applyAlignment="1">
      <alignment vertical="center"/>
    </xf>
    <xf numFmtId="9" fontId="22" fillId="19" borderId="0" xfId="2" applyFont="1" applyFill="1" applyBorder="1" applyAlignment="1">
      <alignment horizontal="left" vertical="center"/>
    </xf>
    <xf numFmtId="0" fontId="22" fillId="19" borderId="0" xfId="0" applyFont="1" applyFill="1" applyAlignment="1">
      <alignment horizontal="left" vertical="center"/>
    </xf>
    <xf numFmtId="0" fontId="11" fillId="19" borderId="0" xfId="0" applyFont="1" applyFill="1" applyAlignment="1">
      <alignment horizontal="center" vertical="center" wrapText="1"/>
    </xf>
    <xf numFmtId="0" fontId="58" fillId="19" borderId="0" xfId="0" applyFont="1" applyFill="1"/>
    <xf numFmtId="0" fontId="58" fillId="0" borderId="0" xfId="0" applyFont="1"/>
    <xf numFmtId="0" fontId="64" fillId="14" borderId="0" xfId="0" applyFont="1" applyFill="1" applyAlignment="1">
      <alignment vertical="center" wrapText="1"/>
    </xf>
    <xf numFmtId="0" fontId="67" fillId="14" borderId="0" xfId="0" applyFont="1" applyFill="1" applyAlignment="1">
      <alignment horizontal="left"/>
    </xf>
    <xf numFmtId="0" fontId="61" fillId="0" borderId="0" xfId="0" applyFont="1" applyAlignment="1">
      <alignment horizontal="center" vertical="center" wrapText="1"/>
    </xf>
    <xf numFmtId="0" fontId="69" fillId="0" borderId="0" xfId="0" applyFont="1" applyAlignment="1">
      <alignment horizontal="center" vertical="center" wrapText="1"/>
    </xf>
    <xf numFmtId="0" fontId="58" fillId="11" borderId="0" xfId="0" applyFont="1" applyFill="1"/>
    <xf numFmtId="0" fontId="58" fillId="11" borderId="0" xfId="0" applyFont="1" applyFill="1" applyAlignment="1">
      <alignment horizontal="left" vertical="center"/>
    </xf>
    <xf numFmtId="0" fontId="61" fillId="0" borderId="0" xfId="0" applyFont="1" applyAlignment="1">
      <alignment horizontal="left" vertical="center"/>
    </xf>
    <xf numFmtId="0" fontId="11" fillId="0" borderId="0" xfId="0" applyFont="1" applyAlignment="1">
      <alignment horizontal="left" vertical="center"/>
    </xf>
    <xf numFmtId="0" fontId="61" fillId="0" borderId="0" xfId="0" applyFont="1" applyAlignment="1">
      <alignment horizontal="left" vertical="top" wrapText="1"/>
    </xf>
    <xf numFmtId="0" fontId="58" fillId="0" borderId="0" xfId="0" applyFont="1" applyAlignment="1">
      <alignment horizontal="center" vertical="top" wrapText="1"/>
    </xf>
    <xf numFmtId="0" fontId="11" fillId="0" borderId="32" xfId="0" applyFont="1" applyBorder="1" applyAlignment="1">
      <alignment horizontal="center" vertical="center" wrapText="1"/>
    </xf>
    <xf numFmtId="0" fontId="0" fillId="0" borderId="34" xfId="0" applyBorder="1"/>
    <xf numFmtId="0" fontId="59" fillId="21" borderId="8" xfId="0" applyFont="1" applyFill="1" applyBorder="1" applyAlignment="1">
      <alignment horizontal="center" vertical="center" wrapText="1"/>
    </xf>
    <xf numFmtId="0" fontId="11" fillId="0" borderId="45" xfId="0" applyFont="1" applyBorder="1" applyAlignment="1">
      <alignment horizontal="center" vertical="center" wrapText="1"/>
    </xf>
    <xf numFmtId="0" fontId="0" fillId="0" borderId="46" xfId="0" applyBorder="1"/>
    <xf numFmtId="0" fontId="0" fillId="0" borderId="47" xfId="0" applyBorder="1"/>
    <xf numFmtId="3" fontId="69" fillId="11" borderId="43" xfId="0" applyNumberFormat="1" applyFont="1" applyFill="1" applyBorder="1" applyAlignment="1">
      <alignment horizontal="center" vertical="center"/>
    </xf>
    <xf numFmtId="9" fontId="69" fillId="11" borderId="51" xfId="2" applyFont="1" applyFill="1" applyBorder="1" applyAlignment="1">
      <alignment horizontal="center" vertical="center"/>
    </xf>
    <xf numFmtId="9" fontId="69" fillId="11" borderId="52" xfId="2" applyFont="1" applyFill="1" applyBorder="1" applyAlignment="1">
      <alignment horizontal="center" vertical="center"/>
    </xf>
    <xf numFmtId="0" fontId="69" fillId="0" borderId="46" xfId="0" applyFont="1" applyBorder="1" applyAlignment="1">
      <alignment horizontal="center" vertical="center" wrapText="1"/>
    </xf>
    <xf numFmtId="0" fontId="69" fillId="0" borderId="51" xfId="0" applyFont="1" applyBorder="1" applyAlignment="1">
      <alignment horizontal="center" vertical="center" wrapText="1"/>
    </xf>
    <xf numFmtId="3" fontId="58" fillId="0" borderId="53" xfId="0" applyNumberFormat="1" applyFont="1" applyBorder="1" applyAlignment="1">
      <alignment horizontal="center" vertical="center"/>
    </xf>
    <xf numFmtId="9" fontId="58" fillId="0" borderId="43" xfId="2" applyFont="1" applyBorder="1" applyAlignment="1">
      <alignment horizontal="center" vertical="center"/>
    </xf>
    <xf numFmtId="0" fontId="8" fillId="0" borderId="55" xfId="0" applyFont="1" applyBorder="1"/>
    <xf numFmtId="9" fontId="69" fillId="11" borderId="43" xfId="2" applyFont="1" applyFill="1" applyBorder="1" applyAlignment="1">
      <alignment horizontal="center" vertical="center"/>
    </xf>
    <xf numFmtId="9" fontId="58" fillId="0" borderId="0" xfId="2" applyFont="1" applyBorder="1" applyAlignment="1">
      <alignment horizontal="center" vertical="center"/>
    </xf>
    <xf numFmtId="3" fontId="58" fillId="0" borderId="43" xfId="0" applyNumberFormat="1" applyFont="1" applyBorder="1" applyAlignment="1">
      <alignment horizontal="center" vertical="center"/>
    </xf>
    <xf numFmtId="3" fontId="58" fillId="0" borderId="52" xfId="0" applyNumberFormat="1" applyFont="1" applyBorder="1" applyAlignment="1">
      <alignment horizontal="center" vertical="center"/>
    </xf>
    <xf numFmtId="0" fontId="0" fillId="0" borderId="49" xfId="0" applyBorder="1"/>
    <xf numFmtId="3" fontId="58" fillId="0" borderId="48" xfId="0" applyNumberFormat="1" applyFont="1" applyBorder="1" applyAlignment="1">
      <alignment horizontal="center" vertical="center"/>
    </xf>
    <xf numFmtId="3" fontId="58" fillId="0" borderId="46" xfId="0" applyNumberFormat="1" applyFont="1" applyBorder="1" applyAlignment="1">
      <alignment horizontal="center" vertical="center"/>
    </xf>
    <xf numFmtId="9" fontId="69" fillId="11" borderId="44" xfId="2" applyFont="1" applyFill="1" applyBorder="1" applyAlignment="1">
      <alignment horizontal="center" vertical="center"/>
    </xf>
    <xf numFmtId="9" fontId="58" fillId="0" borderId="52" xfId="2" applyFont="1" applyBorder="1" applyAlignment="1">
      <alignment horizontal="center" vertical="center"/>
    </xf>
    <xf numFmtId="0" fontId="48" fillId="14" borderId="0" xfId="0" applyFont="1" applyFill="1"/>
    <xf numFmtId="0" fontId="64" fillId="0" borderId="0" xfId="0" applyFont="1" applyAlignment="1">
      <alignment vertical="center" wrapText="1"/>
    </xf>
    <xf numFmtId="0" fontId="48" fillId="15" borderId="0" xfId="0" applyFont="1" applyFill="1"/>
    <xf numFmtId="9" fontId="62" fillId="0" borderId="0" xfId="2" applyFont="1" applyAlignment="1">
      <alignment horizontal="center" wrapText="1"/>
    </xf>
    <xf numFmtId="0" fontId="48" fillId="16" borderId="0" xfId="0" applyFont="1" applyFill="1"/>
    <xf numFmtId="9" fontId="58" fillId="0" borderId="44" xfId="2" applyFont="1" applyBorder="1" applyAlignment="1">
      <alignment horizontal="center"/>
    </xf>
    <xf numFmtId="9" fontId="58" fillId="0" borderId="51" xfId="2" applyFont="1" applyBorder="1" applyAlignment="1">
      <alignment horizontal="center"/>
    </xf>
    <xf numFmtId="165" fontId="58" fillId="0" borderId="43" xfId="1" applyNumberFormat="1" applyFont="1" applyBorder="1" applyAlignment="1">
      <alignment horizontal="center"/>
    </xf>
    <xf numFmtId="9" fontId="58" fillId="0" borderId="67" xfId="2" applyFont="1" applyBorder="1" applyAlignment="1">
      <alignment horizontal="center"/>
    </xf>
    <xf numFmtId="9" fontId="58" fillId="0" borderId="43" xfId="2" applyFont="1" applyBorder="1" applyAlignment="1">
      <alignment horizontal="center"/>
    </xf>
    <xf numFmtId="9" fontId="58" fillId="0" borderId="52" xfId="2" applyFont="1" applyBorder="1" applyAlignment="1">
      <alignment horizontal="center"/>
    </xf>
    <xf numFmtId="165" fontId="58" fillId="0" borderId="67" xfId="1" applyNumberFormat="1" applyFont="1" applyBorder="1" applyAlignment="1">
      <alignment horizontal="center" vertical="center"/>
    </xf>
    <xf numFmtId="165" fontId="58" fillId="0" borderId="43" xfId="1" applyNumberFormat="1" applyFont="1" applyBorder="1" applyAlignment="1">
      <alignment horizontal="center" vertical="center"/>
    </xf>
    <xf numFmtId="0" fontId="44" fillId="23" borderId="74" xfId="0" applyFont="1" applyFill="1" applyBorder="1" applyAlignment="1">
      <alignment horizontal="center" vertical="center" wrapText="1"/>
    </xf>
    <xf numFmtId="3" fontId="58" fillId="0" borderId="67" xfId="0" applyNumberFormat="1" applyFont="1" applyBorder="1" applyAlignment="1">
      <alignment horizontal="center" vertical="center"/>
    </xf>
    <xf numFmtId="3" fontId="58" fillId="0" borderId="72" xfId="0" applyNumberFormat="1" applyFont="1" applyBorder="1" applyAlignment="1">
      <alignment horizontal="center" vertical="center"/>
    </xf>
    <xf numFmtId="3" fontId="58" fillId="0" borderId="44" xfId="0" applyNumberFormat="1" applyFont="1" applyBorder="1" applyAlignment="1">
      <alignment horizontal="center" vertical="center"/>
    </xf>
    <xf numFmtId="3" fontId="69" fillId="0" borderId="43" xfId="0" applyNumberFormat="1" applyFont="1" applyBorder="1" applyAlignment="1">
      <alignment horizontal="center" vertical="center"/>
    </xf>
    <xf numFmtId="9" fontId="69" fillId="0" borderId="43" xfId="2" applyFont="1" applyBorder="1" applyAlignment="1">
      <alignment horizontal="center" vertical="center"/>
    </xf>
    <xf numFmtId="3" fontId="61" fillId="0" borderId="0" xfId="0" applyNumberFormat="1" applyFont="1" applyAlignment="1">
      <alignment horizontal="center" vertical="center"/>
    </xf>
    <xf numFmtId="3" fontId="58" fillId="0" borderId="51" xfId="0" applyNumberFormat="1" applyFont="1" applyBorder="1" applyAlignment="1">
      <alignment horizontal="center" vertical="center"/>
    </xf>
    <xf numFmtId="0" fontId="0" fillId="0" borderId="0" xfId="0" applyAlignment="1">
      <alignment horizontal="left" vertical="center" wrapText="1"/>
    </xf>
    <xf numFmtId="9" fontId="61" fillId="0" borderId="0" xfId="2" applyFont="1" applyBorder="1" applyAlignment="1">
      <alignment horizontal="center" vertical="center"/>
    </xf>
    <xf numFmtId="3" fontId="58" fillId="0" borderId="0" xfId="0" applyNumberFormat="1" applyFont="1" applyAlignment="1">
      <alignment horizontal="center" vertical="center"/>
    </xf>
    <xf numFmtId="0" fontId="44" fillId="0" borderId="0" xfId="0" applyFont="1" applyAlignment="1">
      <alignment horizontal="center" vertical="center" wrapText="1"/>
    </xf>
    <xf numFmtId="0" fontId="44" fillId="23" borderId="76" xfId="0" applyFont="1" applyFill="1" applyBorder="1" applyAlignment="1">
      <alignment horizontal="center" vertical="center" wrapText="1"/>
    </xf>
    <xf numFmtId="0" fontId="44" fillId="23" borderId="77" xfId="0" applyFont="1" applyFill="1" applyBorder="1" applyAlignment="1">
      <alignment horizontal="center" vertical="center" wrapText="1"/>
    </xf>
    <xf numFmtId="0" fontId="44" fillId="23" borderId="75" xfId="0" applyFont="1" applyFill="1" applyBorder="1" applyAlignment="1">
      <alignment horizontal="center" vertical="center" wrapText="1"/>
    </xf>
    <xf numFmtId="9" fontId="58" fillId="0" borderId="48" xfId="2" applyFont="1" applyBorder="1" applyAlignment="1">
      <alignment horizontal="center"/>
    </xf>
    <xf numFmtId="9" fontId="58" fillId="0" borderId="72" xfId="2" applyFont="1" applyBorder="1" applyAlignment="1">
      <alignment horizontal="center"/>
    </xf>
    <xf numFmtId="0" fontId="68" fillId="0" borderId="0" xfId="0" applyFont="1"/>
    <xf numFmtId="0" fontId="66" fillId="11" borderId="0" xfId="0" applyFont="1" applyFill="1" applyAlignment="1">
      <alignment vertical="top"/>
    </xf>
    <xf numFmtId="165" fontId="69" fillId="0" borderId="43" xfId="1" applyNumberFormat="1" applyFont="1" applyBorder="1" applyAlignment="1">
      <alignment horizontal="center" vertical="center"/>
    </xf>
    <xf numFmtId="9" fontId="69" fillId="0" borderId="48" xfId="2" applyFont="1" applyBorder="1" applyAlignment="1">
      <alignment horizontal="center" vertical="center"/>
    </xf>
    <xf numFmtId="9" fontId="8" fillId="0" borderId="0" xfId="2" applyFont="1" applyBorder="1" applyAlignment="1">
      <alignment horizontal="center"/>
    </xf>
    <xf numFmtId="9" fontId="11" fillId="0" borderId="0" xfId="2" applyFont="1" applyBorder="1" applyAlignment="1">
      <alignment horizontal="center" vertical="center" wrapText="1"/>
    </xf>
    <xf numFmtId="2" fontId="8" fillId="0" borderId="0" xfId="0" applyNumberFormat="1" applyFont="1"/>
    <xf numFmtId="165" fontId="8" fillId="0" borderId="0" xfId="0" applyNumberFormat="1" applyFont="1"/>
    <xf numFmtId="165" fontId="17" fillId="0" borderId="0" xfId="0" applyNumberFormat="1" applyFont="1" applyAlignment="1">
      <alignment horizontal="right"/>
    </xf>
    <xf numFmtId="9" fontId="8" fillId="0" borderId="0" xfId="2" applyFont="1" applyAlignment="1">
      <alignment horizontal="center"/>
    </xf>
    <xf numFmtId="0" fontId="48" fillId="20" borderId="0" xfId="0" applyFont="1" applyFill="1" applyAlignment="1">
      <alignment horizontal="left" vertical="center"/>
    </xf>
    <xf numFmtId="0" fontId="57" fillId="11" borderId="0" xfId="0" applyFont="1" applyFill="1" applyAlignment="1">
      <alignment horizontal="left" vertical="center"/>
    </xf>
    <xf numFmtId="0" fontId="66" fillId="11" borderId="0" xfId="0" applyFont="1" applyFill="1" applyAlignment="1">
      <alignment horizontal="left" vertical="center"/>
    </xf>
    <xf numFmtId="0" fontId="48" fillId="17" borderId="0" xfId="0" applyFont="1" applyFill="1" applyAlignment="1">
      <alignment vertical="center"/>
    </xf>
    <xf numFmtId="0" fontId="45" fillId="17" borderId="0" xfId="0" applyFont="1" applyFill="1" applyAlignment="1">
      <alignment vertical="center"/>
    </xf>
    <xf numFmtId="0" fontId="55" fillId="25" borderId="0" xfId="0" applyFont="1" applyFill="1" applyAlignment="1">
      <alignment vertical="center"/>
    </xf>
    <xf numFmtId="0" fontId="57" fillId="25" borderId="0" xfId="0" applyFont="1" applyFill="1" applyAlignment="1">
      <alignment horizontal="left" vertical="center"/>
    </xf>
    <xf numFmtId="0" fontId="56" fillId="25" borderId="0" xfId="0" applyFont="1" applyFill="1" applyAlignment="1">
      <alignment horizontal="left" vertical="center"/>
    </xf>
    <xf numFmtId="0" fontId="58" fillId="11" borderId="0" xfId="0" applyFont="1" applyFill="1" applyAlignment="1">
      <alignment vertical="top" wrapText="1"/>
    </xf>
    <xf numFmtId="0" fontId="75" fillId="25" borderId="0" xfId="0" applyFont="1" applyFill="1" applyAlignment="1">
      <alignment horizontal="left" vertical="center"/>
    </xf>
    <xf numFmtId="0" fontId="74" fillId="25" borderId="0" xfId="0" applyFont="1" applyFill="1" applyAlignment="1">
      <alignment horizontal="left" vertical="center"/>
    </xf>
    <xf numFmtId="9" fontId="75" fillId="25" borderId="0" xfId="2" applyFont="1" applyFill="1" applyBorder="1" applyAlignment="1">
      <alignment horizontal="left" vertical="center"/>
    </xf>
    <xf numFmtId="165" fontId="76" fillId="0" borderId="78" xfId="1" applyNumberFormat="1" applyFont="1" applyBorder="1" applyAlignment="1">
      <alignment vertical="center"/>
    </xf>
    <xf numFmtId="167" fontId="76" fillId="0" borderId="78" xfId="39" applyNumberFormat="1" applyFont="1" applyBorder="1" applyAlignment="1">
      <alignment horizontal="center" vertical="center"/>
    </xf>
    <xf numFmtId="165" fontId="75" fillId="0" borderId="78" xfId="1" applyNumberFormat="1" applyFont="1" applyBorder="1" applyAlignment="1">
      <alignment vertical="center"/>
    </xf>
    <xf numFmtId="167" fontId="75" fillId="0" borderId="78" xfId="39" applyNumberFormat="1" applyFont="1" applyBorder="1" applyAlignment="1">
      <alignment horizontal="center" vertical="center"/>
    </xf>
    <xf numFmtId="165" fontId="76" fillId="0" borderId="78" xfId="1" applyNumberFormat="1" applyFont="1" applyBorder="1" applyAlignment="1">
      <alignment horizontal="center"/>
    </xf>
    <xf numFmtId="9" fontId="76" fillId="0" borderId="78" xfId="2" applyFont="1" applyBorder="1" applyAlignment="1">
      <alignment horizontal="center"/>
    </xf>
    <xf numFmtId="3" fontId="76" fillId="0" borderId="78" xfId="0" applyNumberFormat="1" applyFont="1" applyBorder="1" applyAlignment="1">
      <alignment horizontal="center" vertical="center"/>
    </xf>
    <xf numFmtId="9" fontId="76" fillId="0" borderId="78" xfId="2" applyFont="1" applyBorder="1" applyAlignment="1">
      <alignment horizontal="center" vertical="center"/>
    </xf>
    <xf numFmtId="0" fontId="58" fillId="0" borderId="49" xfId="0" quotePrefix="1" applyFont="1" applyBorder="1" applyAlignment="1">
      <alignment horizontal="center"/>
    </xf>
    <xf numFmtId="0" fontId="58" fillId="0" borderId="46" xfId="0" quotePrefix="1" applyFont="1" applyBorder="1" applyAlignment="1">
      <alignment horizontal="center"/>
    </xf>
    <xf numFmtId="0" fontId="76" fillId="0" borderId="78" xfId="0" quotePrefix="1" applyFont="1" applyBorder="1" applyAlignment="1">
      <alignment horizontal="center"/>
    </xf>
    <xf numFmtId="165" fontId="69" fillId="0" borderId="67" xfId="1" applyNumberFormat="1" applyFont="1" applyBorder="1" applyAlignment="1">
      <alignment horizontal="center" vertical="center"/>
    </xf>
    <xf numFmtId="3" fontId="75" fillId="0" borderId="78" xfId="0" applyNumberFormat="1" applyFont="1" applyBorder="1" applyAlignment="1">
      <alignment horizontal="center" vertical="center"/>
    </xf>
    <xf numFmtId="3" fontId="58" fillId="0" borderId="47" xfId="0" applyNumberFormat="1" applyFont="1" applyBorder="1" applyAlignment="1">
      <alignment horizontal="center" vertical="center"/>
    </xf>
    <xf numFmtId="0" fontId="75" fillId="28" borderId="0" xfId="0" applyFont="1" applyFill="1" applyAlignment="1">
      <alignment horizontal="left" vertical="center"/>
    </xf>
    <xf numFmtId="9" fontId="58" fillId="0" borderId="53" xfId="2" applyFont="1" applyBorder="1" applyAlignment="1">
      <alignment horizontal="center" vertical="center"/>
    </xf>
    <xf numFmtId="3" fontId="58" fillId="0" borderId="49" xfId="0" applyNumberFormat="1" applyFont="1" applyBorder="1" applyAlignment="1">
      <alignment horizontal="center" vertical="center"/>
    </xf>
    <xf numFmtId="9" fontId="69" fillId="0" borderId="53" xfId="2" applyFont="1" applyBorder="1" applyAlignment="1">
      <alignment horizontal="center" vertical="center"/>
    </xf>
    <xf numFmtId="9" fontId="75" fillId="0" borderId="78" xfId="2" applyFont="1" applyBorder="1" applyAlignment="1">
      <alignment horizontal="center" vertical="center"/>
    </xf>
    <xf numFmtId="0" fontId="66" fillId="28" borderId="0" xfId="0" applyFont="1" applyFill="1" applyAlignment="1">
      <alignment vertical="top" wrapText="1"/>
    </xf>
    <xf numFmtId="0" fontId="66" fillId="28" borderId="0" xfId="0" applyFont="1" applyFill="1" applyAlignment="1">
      <alignment horizontal="left" vertical="center"/>
    </xf>
    <xf numFmtId="9" fontId="58" fillId="0" borderId="50" xfId="2" applyFont="1" applyBorder="1" applyAlignment="1">
      <alignment horizontal="center"/>
    </xf>
    <xf numFmtId="0" fontId="44" fillId="23" borderId="68" xfId="0" applyFont="1" applyFill="1" applyBorder="1" applyAlignment="1">
      <alignment horizontal="center" vertical="center"/>
    </xf>
    <xf numFmtId="168" fontId="58" fillId="0" borderId="43" xfId="0" applyNumberFormat="1" applyFont="1" applyBorder="1" applyAlignment="1">
      <alignment horizontal="center" vertical="center"/>
    </xf>
    <xf numFmtId="168" fontId="69" fillId="0" borderId="43" xfId="0" applyNumberFormat="1" applyFont="1" applyBorder="1" applyAlignment="1">
      <alignment horizontal="center" vertical="center"/>
    </xf>
    <xf numFmtId="165" fontId="76" fillId="0" borderId="78" xfId="1" applyNumberFormat="1" applyFont="1" applyBorder="1" applyAlignment="1">
      <alignment horizontal="center" vertical="center"/>
    </xf>
    <xf numFmtId="3" fontId="76" fillId="0" borderId="41" xfId="0" applyNumberFormat="1" applyFont="1" applyBorder="1" applyAlignment="1">
      <alignment horizontal="center" vertical="center"/>
    </xf>
    <xf numFmtId="9" fontId="76" fillId="0" borderId="42" xfId="2" applyFont="1" applyBorder="1" applyAlignment="1">
      <alignment horizontal="center" vertical="center"/>
    </xf>
    <xf numFmtId="3" fontId="76" fillId="0" borderId="27" xfId="0" applyNumberFormat="1" applyFont="1" applyBorder="1" applyAlignment="1">
      <alignment horizontal="center" vertical="center"/>
    </xf>
    <xf numFmtId="11" fontId="63" fillId="11" borderId="0" xfId="0" applyNumberFormat="1" applyFont="1" applyFill="1"/>
    <xf numFmtId="11" fontId="66" fillId="11" borderId="0" xfId="0" applyNumberFormat="1" applyFont="1" applyFill="1" applyAlignment="1">
      <alignment horizontal="left" vertical="center"/>
    </xf>
    <xf numFmtId="0" fontId="66" fillId="28" borderId="0" xfId="0" applyFont="1" applyFill="1" applyAlignment="1">
      <alignment vertical="top"/>
    </xf>
    <xf numFmtId="0" fontId="75" fillId="12" borderId="0" xfId="0" applyFont="1" applyFill="1" applyAlignment="1">
      <alignment horizontal="left" vertical="center"/>
    </xf>
    <xf numFmtId="0" fontId="44" fillId="23" borderId="70" xfId="0" applyFont="1" applyFill="1" applyBorder="1" applyAlignment="1">
      <alignment horizontal="center" vertical="center" wrapText="1"/>
    </xf>
    <xf numFmtId="0" fontId="44" fillId="23" borderId="71" xfId="0" applyFont="1" applyFill="1" applyBorder="1" applyAlignment="1">
      <alignment horizontal="center" vertical="center" wrapText="1"/>
    </xf>
    <xf numFmtId="0" fontId="59" fillId="21" borderId="80" xfId="0" applyFont="1" applyFill="1" applyBorder="1" applyAlignment="1">
      <alignment horizontal="center" vertical="center" wrapText="1"/>
    </xf>
    <xf numFmtId="0" fontId="59" fillId="21" borderId="81" xfId="0" applyFont="1" applyFill="1" applyBorder="1" applyAlignment="1">
      <alignment horizontal="center" vertical="center" wrapText="1"/>
    </xf>
    <xf numFmtId="0" fontId="9" fillId="21" borderId="81" xfId="0" applyFont="1" applyFill="1" applyBorder="1" applyAlignment="1">
      <alignment horizontal="center" vertical="center" wrapText="1"/>
    </xf>
    <xf numFmtId="0" fontId="59" fillId="21" borderId="82" xfId="0" applyFont="1" applyFill="1" applyBorder="1" applyAlignment="1">
      <alignment horizontal="center" vertical="center" wrapText="1"/>
    </xf>
    <xf numFmtId="0" fontId="59" fillId="21" borderId="83" xfId="0" applyFont="1" applyFill="1" applyBorder="1" applyAlignment="1">
      <alignment horizontal="center" vertical="center" wrapText="1"/>
    </xf>
    <xf numFmtId="0" fontId="9" fillId="21" borderId="84" xfId="0" applyFont="1" applyFill="1" applyBorder="1" applyAlignment="1">
      <alignment horizontal="center" vertical="center" wrapText="1"/>
    </xf>
    <xf numFmtId="0" fontId="59" fillId="21" borderId="85" xfId="0" applyFont="1" applyFill="1" applyBorder="1" applyAlignment="1">
      <alignment horizontal="center" vertical="center" wrapText="1"/>
    </xf>
    <xf numFmtId="0" fontId="9" fillId="21" borderId="87" xfId="0" applyFont="1" applyFill="1" applyBorder="1" applyAlignment="1">
      <alignment horizontal="center" vertical="center" wrapText="1"/>
    </xf>
    <xf numFmtId="0" fontId="58" fillId="22" borderId="86" xfId="0" applyFont="1" applyFill="1" applyBorder="1" applyAlignment="1">
      <alignment horizontal="center" vertical="center" wrapText="1"/>
    </xf>
    <xf numFmtId="0" fontId="58" fillId="0" borderId="43" xfId="0" applyFont="1" applyBorder="1" applyAlignment="1">
      <alignment horizontal="center" vertical="center"/>
    </xf>
    <xf numFmtId="0" fontId="69" fillId="0" borderId="43" xfId="0" applyFont="1" applyBorder="1" applyAlignment="1">
      <alignment horizontal="center" vertical="center"/>
    </xf>
    <xf numFmtId="0" fontId="59" fillId="21" borderId="9" xfId="0" applyFont="1" applyFill="1" applyBorder="1" applyAlignment="1">
      <alignment horizontal="center" vertical="center" wrapText="1"/>
    </xf>
    <xf numFmtId="0" fontId="69" fillId="0" borderId="0" xfId="0" applyFont="1" applyAlignment="1">
      <alignment vertical="center"/>
    </xf>
    <xf numFmtId="0" fontId="80" fillId="0" borderId="0" xfId="0" applyFont="1" applyAlignment="1">
      <alignment vertical="top"/>
    </xf>
    <xf numFmtId="0" fontId="58" fillId="0" borderId="0" xfId="0" applyFont="1" applyAlignment="1">
      <alignment wrapText="1"/>
    </xf>
    <xf numFmtId="3" fontId="76" fillId="0" borderId="19" xfId="0" applyNumberFormat="1" applyFont="1" applyBorder="1" applyAlignment="1">
      <alignment horizontal="center" vertical="center"/>
    </xf>
    <xf numFmtId="166" fontId="76" fillId="0" borderId="19" xfId="2" applyNumberFormat="1" applyFont="1" applyBorder="1" applyAlignment="1">
      <alignment horizontal="center" vertical="center"/>
    </xf>
    <xf numFmtId="166" fontId="76" fillId="0" borderId="42" xfId="2" applyNumberFormat="1" applyFont="1" applyBorder="1" applyAlignment="1">
      <alignment horizontal="center" vertical="center"/>
    </xf>
    <xf numFmtId="166" fontId="76" fillId="0" borderId="39" xfId="2" applyNumberFormat="1" applyFont="1" applyBorder="1" applyAlignment="1">
      <alignment horizontal="center" vertical="center"/>
    </xf>
    <xf numFmtId="3" fontId="76" fillId="0" borderId="32" xfId="0" applyNumberFormat="1" applyFont="1" applyBorder="1" applyAlignment="1">
      <alignment horizontal="center" vertical="center"/>
    </xf>
    <xf numFmtId="166" fontId="76" fillId="0" borderId="40" xfId="2" applyNumberFormat="1" applyFont="1" applyBorder="1" applyAlignment="1">
      <alignment horizontal="center" vertical="center"/>
    </xf>
    <xf numFmtId="3" fontId="76" fillId="0" borderId="31" xfId="0" applyNumberFormat="1" applyFont="1" applyBorder="1" applyAlignment="1">
      <alignment horizontal="center" vertical="center"/>
    </xf>
    <xf numFmtId="3" fontId="75" fillId="11" borderId="19" xfId="0" applyNumberFormat="1" applyFont="1" applyFill="1" applyBorder="1" applyAlignment="1">
      <alignment horizontal="center" vertical="center"/>
    </xf>
    <xf numFmtId="9" fontId="75" fillId="11" borderId="0" xfId="2" applyFont="1" applyFill="1" applyBorder="1" applyAlignment="1">
      <alignment horizontal="center" vertical="center"/>
    </xf>
    <xf numFmtId="9" fontId="75" fillId="11" borderId="27" xfId="2" applyFont="1" applyFill="1" applyBorder="1" applyAlignment="1">
      <alignment horizontal="center" vertical="center"/>
    </xf>
    <xf numFmtId="0" fontId="81" fillId="0" borderId="0" xfId="0" applyFont="1"/>
    <xf numFmtId="0" fontId="81" fillId="0" borderId="32" xfId="0" applyFont="1" applyBorder="1"/>
    <xf numFmtId="0" fontId="81" fillId="0" borderId="28" xfId="0" applyFont="1" applyBorder="1"/>
    <xf numFmtId="9" fontId="76" fillId="0" borderId="40" xfId="2" applyFont="1" applyBorder="1" applyAlignment="1">
      <alignment horizontal="center" vertical="center"/>
    </xf>
    <xf numFmtId="3" fontId="76" fillId="0" borderId="40" xfId="0" applyNumberFormat="1" applyFont="1" applyBorder="1" applyAlignment="1">
      <alignment horizontal="center" vertical="center"/>
    </xf>
    <xf numFmtId="9" fontId="75" fillId="11" borderId="38" xfId="2" applyFont="1" applyFill="1" applyBorder="1" applyAlignment="1">
      <alignment horizontal="center" vertical="center"/>
    </xf>
    <xf numFmtId="9" fontId="75" fillId="11" borderId="31" xfId="2" applyFont="1" applyFill="1" applyBorder="1" applyAlignment="1">
      <alignment horizontal="center" vertical="center"/>
    </xf>
    <xf numFmtId="0" fontId="59" fillId="21" borderId="91" xfId="0" applyFont="1" applyFill="1" applyBorder="1" applyAlignment="1">
      <alignment horizontal="center" vertical="center" wrapText="1"/>
    </xf>
    <xf numFmtId="0" fontId="59" fillId="21" borderId="91" xfId="1" applyNumberFormat="1" applyFont="1" applyFill="1" applyBorder="1" applyAlignment="1">
      <alignment horizontal="center" vertical="center" wrapText="1"/>
    </xf>
    <xf numFmtId="0" fontId="48" fillId="17" borderId="0" xfId="0" applyFont="1" applyFill="1" applyAlignment="1">
      <alignment horizontal="left" vertical="center"/>
    </xf>
    <xf numFmtId="0" fontId="78" fillId="25" borderId="0" xfId="0" applyFont="1" applyFill="1" applyAlignment="1">
      <alignment horizontal="left" vertical="center"/>
    </xf>
    <xf numFmtId="0" fontId="79" fillId="28" borderId="0" xfId="0" applyFont="1" applyFill="1" applyAlignment="1">
      <alignment vertical="top"/>
    </xf>
    <xf numFmtId="9" fontId="44" fillId="20" borderId="92" xfId="2" applyFont="1" applyFill="1" applyBorder="1" applyAlignment="1">
      <alignment horizontal="center"/>
    </xf>
    <xf numFmtId="9" fontId="58" fillId="0" borderId="0" xfId="2" applyFont="1" applyBorder="1" applyAlignment="1">
      <alignment horizontal="center"/>
    </xf>
    <xf numFmtId="164" fontId="58" fillId="0" borderId="43" xfId="1" applyFont="1" applyBorder="1" applyAlignment="1">
      <alignment horizontal="center"/>
    </xf>
    <xf numFmtId="9" fontId="61" fillId="0" borderId="0" xfId="2" applyFont="1" applyFill="1" applyBorder="1" applyAlignment="1">
      <alignment horizontal="left" vertical="top" wrapText="1"/>
    </xf>
    <xf numFmtId="0" fontId="8" fillId="0" borderId="34" xfId="0" applyFont="1" applyBorder="1"/>
    <xf numFmtId="9" fontId="8" fillId="0" borderId="0" xfId="2" applyFont="1" applyFill="1" applyBorder="1" applyAlignment="1">
      <alignment horizontal="center" vertical="center"/>
    </xf>
    <xf numFmtId="9" fontId="8" fillId="0" borderId="0" xfId="0" applyNumberFormat="1" applyFont="1" applyAlignment="1">
      <alignment wrapText="1"/>
    </xf>
    <xf numFmtId="9" fontId="8" fillId="0" borderId="0" xfId="2" applyFont="1" applyFill="1" applyBorder="1" applyAlignment="1">
      <alignment horizontal="center" vertical="center" wrapText="1"/>
    </xf>
    <xf numFmtId="0" fontId="68" fillId="0" borderId="0" xfId="0" applyFont="1" applyAlignment="1">
      <alignment wrapText="1"/>
    </xf>
    <xf numFmtId="0" fontId="8" fillId="0" borderId="32" xfId="0" applyFont="1" applyBorder="1"/>
    <xf numFmtId="165" fontId="58" fillId="0" borderId="47" xfId="1" applyNumberFormat="1" applyFont="1" applyBorder="1" applyAlignment="1">
      <alignment horizontal="center" vertical="center"/>
    </xf>
    <xf numFmtId="0" fontId="0" fillId="0" borderId="96" xfId="0" applyBorder="1"/>
    <xf numFmtId="165" fontId="58" fillId="0" borderId="72" xfId="1" applyNumberFormat="1" applyFont="1" applyBorder="1" applyAlignment="1">
      <alignment horizontal="center" vertical="center"/>
    </xf>
    <xf numFmtId="9" fontId="58" fillId="0" borderId="53" xfId="2" applyFont="1" applyBorder="1" applyAlignment="1">
      <alignment horizontal="center"/>
    </xf>
    <xf numFmtId="9" fontId="58" fillId="0" borderId="49" xfId="2" applyFont="1" applyBorder="1" applyAlignment="1">
      <alignment horizontal="center"/>
    </xf>
    <xf numFmtId="166" fontId="58" fillId="0" borderId="48" xfId="2" applyNumberFormat="1" applyFont="1" applyBorder="1" applyAlignment="1">
      <alignment horizontal="center" vertical="center"/>
    </xf>
    <xf numFmtId="3" fontId="76" fillId="0" borderId="97" xfId="0" applyNumberFormat="1" applyFont="1" applyBorder="1" applyAlignment="1">
      <alignment horizontal="center" vertical="center"/>
    </xf>
    <xf numFmtId="9" fontId="76" fillId="0" borderId="97" xfId="2" applyFont="1" applyBorder="1" applyAlignment="1">
      <alignment horizontal="center" vertical="center"/>
    </xf>
    <xf numFmtId="0" fontId="12" fillId="26" borderId="92" xfId="0" applyFont="1" applyFill="1" applyBorder="1" applyAlignment="1">
      <alignment horizontal="center" vertical="center" wrapText="1"/>
    </xf>
    <xf numFmtId="0" fontId="12" fillId="23" borderId="92" xfId="0" applyFont="1" applyFill="1" applyBorder="1" applyAlignment="1">
      <alignment horizontal="center" vertical="center" wrapText="1"/>
    </xf>
    <xf numFmtId="0" fontId="0" fillId="29" borderId="0" xfId="0" applyFill="1"/>
    <xf numFmtId="9" fontId="44" fillId="17" borderId="92" xfId="2" applyFont="1" applyFill="1" applyBorder="1" applyAlignment="1">
      <alignment horizontal="center"/>
    </xf>
    <xf numFmtId="0" fontId="44" fillId="17" borderId="92" xfId="1" applyNumberFormat="1" applyFont="1" applyFill="1" applyBorder="1" applyAlignment="1">
      <alignment horizontal="center"/>
    </xf>
    <xf numFmtId="0" fontId="71" fillId="0" borderId="0" xfId="0" applyFont="1" applyAlignment="1">
      <alignment horizontal="center" vertical="center" wrapText="1"/>
    </xf>
    <xf numFmtId="0" fontId="44" fillId="23" borderId="50" xfId="0" applyFont="1" applyFill="1" applyBorder="1" applyAlignment="1">
      <alignment horizontal="center" vertical="center" wrapText="1"/>
    </xf>
    <xf numFmtId="166" fontId="58" fillId="0" borderId="73" xfId="0" applyNumberFormat="1" applyFont="1" applyBorder="1" applyAlignment="1">
      <alignment horizontal="center" vertical="center" wrapText="1"/>
    </xf>
    <xf numFmtId="0" fontId="71" fillId="0" borderId="0" xfId="0" applyFont="1" applyAlignment="1">
      <alignment vertical="center" wrapText="1"/>
    </xf>
    <xf numFmtId="0" fontId="44" fillId="26" borderId="66" xfId="0" applyFont="1" applyFill="1" applyBorder="1" applyAlignment="1">
      <alignment horizontal="center" vertical="center" wrapText="1"/>
    </xf>
    <xf numFmtId="0" fontId="78" fillId="28" borderId="0" xfId="0" applyFont="1" applyFill="1" applyAlignment="1">
      <alignment horizontal="left" vertical="center"/>
    </xf>
    <xf numFmtId="168" fontId="69" fillId="0" borderId="0" xfId="0" applyNumberFormat="1" applyFont="1" applyAlignment="1">
      <alignment horizontal="center" vertical="center"/>
    </xf>
    <xf numFmtId="166" fontId="69" fillId="0" borderId="0" xfId="2" applyNumberFormat="1" applyFont="1" applyBorder="1" applyAlignment="1">
      <alignment horizontal="center"/>
    </xf>
    <xf numFmtId="3" fontId="76" fillId="0" borderId="98" xfId="0" applyNumberFormat="1" applyFont="1" applyBorder="1" applyAlignment="1">
      <alignment horizontal="center" vertical="center"/>
    </xf>
    <xf numFmtId="166" fontId="76" fillId="0" borderId="98" xfId="2" quotePrefix="1" applyNumberFormat="1" applyFont="1" applyBorder="1" applyAlignment="1">
      <alignment horizontal="center" vertical="center"/>
    </xf>
    <xf numFmtId="166" fontId="58" fillId="0" borderId="43" xfId="2" applyNumberFormat="1" applyFont="1" applyBorder="1" applyAlignment="1">
      <alignment horizontal="center" vertical="center"/>
    </xf>
    <xf numFmtId="166" fontId="76" fillId="0" borderId="98" xfId="2" applyNumberFormat="1" applyFont="1" applyBorder="1" applyAlignment="1">
      <alignment horizontal="center" vertical="center"/>
    </xf>
    <xf numFmtId="0" fontId="69" fillId="0" borderId="48" xfId="0" applyFont="1" applyBorder="1" applyAlignment="1">
      <alignment horizontal="center" vertical="center"/>
    </xf>
    <xf numFmtId="0" fontId="59" fillId="21" borderId="10" xfId="0" applyFont="1" applyFill="1" applyBorder="1" applyAlignment="1">
      <alignment horizontal="left" vertical="center" wrapText="1"/>
    </xf>
    <xf numFmtId="3" fontId="9" fillId="21" borderId="10" xfId="0" applyNumberFormat="1" applyFont="1" applyFill="1" applyBorder="1" applyAlignment="1">
      <alignment horizontal="center" vertical="center" wrapText="1"/>
    </xf>
    <xf numFmtId="9" fontId="62" fillId="0" borderId="0" xfId="2" applyFont="1" applyBorder="1" applyAlignment="1">
      <alignment horizontal="center" wrapText="1"/>
    </xf>
    <xf numFmtId="9" fontId="58" fillId="0" borderId="43" xfId="0" applyNumberFormat="1" applyFont="1" applyBorder="1" applyAlignment="1">
      <alignment horizontal="center" vertical="center" wrapText="1"/>
    </xf>
    <xf numFmtId="0" fontId="44" fillId="23" borderId="43" xfId="0" applyFont="1" applyFill="1" applyBorder="1" applyAlignment="1">
      <alignment horizontal="center" vertical="center" wrapText="1"/>
    </xf>
    <xf numFmtId="9" fontId="58" fillId="0" borderId="67" xfId="0" applyNumberFormat="1" applyFont="1" applyBorder="1" applyAlignment="1">
      <alignment horizontal="center" vertical="center" wrapText="1"/>
    </xf>
    <xf numFmtId="0" fontId="59" fillId="21" borderId="37" xfId="0" applyFont="1" applyFill="1" applyBorder="1" applyAlignment="1">
      <alignment horizontal="center" vertical="center" wrapText="1"/>
    </xf>
    <xf numFmtId="0" fontId="59" fillId="21" borderId="30" xfId="0" applyFont="1" applyFill="1" applyBorder="1" applyAlignment="1">
      <alignment horizontal="center" vertical="center" wrapText="1"/>
    </xf>
    <xf numFmtId="0" fontId="59" fillId="21" borderId="36" xfId="0" applyFont="1" applyFill="1" applyBorder="1" applyAlignment="1">
      <alignment horizontal="center" vertical="center" wrapText="1"/>
    </xf>
    <xf numFmtId="0" fontId="59" fillId="21" borderId="35" xfId="0" applyFont="1" applyFill="1" applyBorder="1" applyAlignment="1">
      <alignment horizontal="center" vertical="center" wrapText="1"/>
    </xf>
    <xf numFmtId="0" fontId="44" fillId="21" borderId="33" xfId="0" applyFont="1" applyFill="1" applyBorder="1" applyAlignment="1">
      <alignment horizontal="center" vertical="center" wrapText="1"/>
    </xf>
    <xf numFmtId="0" fontId="59" fillId="21" borderId="69" xfId="0" applyFont="1" applyFill="1" applyBorder="1" applyAlignment="1">
      <alignment horizontal="left" vertical="center"/>
    </xf>
    <xf numFmtId="0" fontId="58" fillId="0" borderId="67" xfId="0" applyFont="1" applyBorder="1" applyAlignment="1">
      <alignment horizontal="center" vertical="center"/>
    </xf>
    <xf numFmtId="0" fontId="59" fillId="21" borderId="92" xfId="0" applyFont="1" applyFill="1" applyBorder="1" applyAlignment="1">
      <alignment horizontal="center" vertical="center" wrapText="1"/>
    </xf>
    <xf numFmtId="0" fontId="9" fillId="21" borderId="92" xfId="0" applyFont="1" applyFill="1" applyBorder="1" applyAlignment="1">
      <alignment horizontal="center" vertical="center" wrapText="1"/>
    </xf>
    <xf numFmtId="0" fontId="76" fillId="0" borderId="78" xfId="0" applyFont="1" applyBorder="1" applyAlignment="1">
      <alignment horizontal="center" vertical="center"/>
    </xf>
    <xf numFmtId="0" fontId="8" fillId="0" borderId="101" xfId="0" applyFont="1" applyBorder="1"/>
    <xf numFmtId="166" fontId="58" fillId="0" borderId="72" xfId="2" applyNumberFormat="1" applyFont="1" applyBorder="1" applyAlignment="1">
      <alignment horizontal="center" vertical="center"/>
    </xf>
    <xf numFmtId="3" fontId="76" fillId="0" borderId="102" xfId="0" applyNumberFormat="1" applyFont="1" applyBorder="1" applyAlignment="1">
      <alignment horizontal="center" vertical="center"/>
    </xf>
    <xf numFmtId="166" fontId="76" fillId="0" borderId="102" xfId="2" applyNumberFormat="1" applyFont="1" applyBorder="1" applyAlignment="1">
      <alignment horizontal="center" vertical="center"/>
    </xf>
    <xf numFmtId="166" fontId="76" fillId="0" borderId="103" xfId="2" applyNumberFormat="1" applyFont="1" applyBorder="1" applyAlignment="1">
      <alignment horizontal="center" vertical="center"/>
    </xf>
    <xf numFmtId="0" fontId="59" fillId="27" borderId="92" xfId="0" applyFont="1" applyFill="1" applyBorder="1" applyAlignment="1">
      <alignment horizontal="center" vertical="center" wrapText="1"/>
    </xf>
    <xf numFmtId="0" fontId="58" fillId="0" borderId="51" xfId="0" applyFont="1" applyBorder="1" applyAlignment="1">
      <alignment horizontal="center" vertical="center"/>
    </xf>
    <xf numFmtId="0" fontId="69" fillId="0" borderId="67" xfId="0" applyFont="1" applyBorder="1" applyAlignment="1">
      <alignment horizontal="center" vertical="center"/>
    </xf>
    <xf numFmtId="0" fontId="11" fillId="0" borderId="0" xfId="3" quotePrefix="1" applyFont="1" applyAlignment="1"/>
    <xf numFmtId="0" fontId="44" fillId="26" borderId="26" xfId="0" applyFont="1" applyFill="1" applyBorder="1" applyAlignment="1">
      <alignment horizontal="center" vertical="center" wrapText="1"/>
    </xf>
    <xf numFmtId="0" fontId="55" fillId="11" borderId="0" xfId="0" applyFont="1" applyFill="1" applyAlignment="1">
      <alignment vertical="center"/>
    </xf>
    <xf numFmtId="0" fontId="76" fillId="0" borderId="97" xfId="0" applyFont="1" applyBorder="1" applyAlignment="1">
      <alignment horizontal="center" vertical="center"/>
    </xf>
    <xf numFmtId="3" fontId="76" fillId="0" borderId="99" xfId="0" applyNumberFormat="1" applyFont="1" applyBorder="1" applyAlignment="1">
      <alignment horizontal="center" vertical="center"/>
    </xf>
    <xf numFmtId="0" fontId="59" fillId="21" borderId="66" xfId="0" applyFont="1" applyFill="1" applyBorder="1" applyAlignment="1">
      <alignment horizontal="center" vertical="center" wrapText="1"/>
    </xf>
    <xf numFmtId="165" fontId="76" fillId="0" borderId="97" xfId="1" applyNumberFormat="1" applyFont="1" applyBorder="1" applyAlignment="1">
      <alignment vertical="center"/>
    </xf>
    <xf numFmtId="167" fontId="76" fillId="0" borderId="97" xfId="39" applyNumberFormat="1" applyFont="1" applyBorder="1" applyAlignment="1">
      <alignment horizontal="center" vertical="center"/>
    </xf>
    <xf numFmtId="0" fontId="44" fillId="23" borderId="92" xfId="0" applyFont="1" applyFill="1" applyBorder="1" applyAlignment="1">
      <alignment horizontal="center" vertical="center" wrapText="1"/>
    </xf>
    <xf numFmtId="0" fontId="44" fillId="26" borderId="92" xfId="0" applyFont="1" applyFill="1" applyBorder="1" applyAlignment="1">
      <alignment horizontal="center" vertical="center" wrapText="1"/>
    </xf>
    <xf numFmtId="0" fontId="58" fillId="22" borderId="53" xfId="0" applyFont="1" applyFill="1" applyBorder="1" applyAlignment="1">
      <alignment horizontal="center" vertical="center" wrapText="1"/>
    </xf>
    <xf numFmtId="9" fontId="76" fillId="0" borderId="99" xfId="0" applyNumberFormat="1" applyFont="1" applyBorder="1" applyAlignment="1">
      <alignment horizontal="center" vertical="center" wrapText="1"/>
    </xf>
    <xf numFmtId="9" fontId="76" fillId="0" borderId="98" xfId="0" applyNumberFormat="1" applyFont="1" applyBorder="1" applyAlignment="1">
      <alignment horizontal="center" vertical="center" wrapText="1"/>
    </xf>
    <xf numFmtId="166" fontId="76" fillId="0" borderId="99" xfId="0" applyNumberFormat="1" applyFont="1" applyBorder="1" applyAlignment="1">
      <alignment horizontal="center" vertical="center" wrapText="1"/>
    </xf>
    <xf numFmtId="166" fontId="76" fillId="0" borderId="98" xfId="0" applyNumberFormat="1" applyFont="1" applyBorder="1" applyAlignment="1">
      <alignment horizontal="center" vertical="center" wrapText="1"/>
    </xf>
    <xf numFmtId="165" fontId="76" fillId="0" borderId="98" xfId="1" applyNumberFormat="1" applyFont="1" applyBorder="1" applyAlignment="1">
      <alignment horizontal="center"/>
    </xf>
    <xf numFmtId="165" fontId="58" fillId="0" borderId="67" xfId="1" applyNumberFormat="1" applyFont="1" applyBorder="1" applyAlignment="1">
      <alignment horizontal="center"/>
    </xf>
    <xf numFmtId="165" fontId="76" fillId="0" borderId="99" xfId="1" applyNumberFormat="1" applyFont="1" applyBorder="1" applyAlignment="1">
      <alignment horizontal="center"/>
    </xf>
    <xf numFmtId="9" fontId="76" fillId="0" borderId="97" xfId="2" applyFont="1" applyBorder="1" applyAlignment="1">
      <alignment horizontal="center"/>
    </xf>
    <xf numFmtId="165" fontId="76" fillId="0" borderId="97" xfId="1" applyNumberFormat="1" applyFont="1" applyBorder="1" applyAlignment="1">
      <alignment horizontal="center"/>
    </xf>
    <xf numFmtId="165" fontId="58" fillId="0" borderId="52" xfId="1" applyNumberFormat="1" applyFont="1" applyBorder="1" applyAlignment="1">
      <alignment horizontal="center" vertical="center"/>
    </xf>
    <xf numFmtId="0" fontId="76" fillId="0" borderId="97" xfId="0" quotePrefix="1" applyFont="1" applyBorder="1" applyAlignment="1">
      <alignment horizontal="center"/>
    </xf>
    <xf numFmtId="9" fontId="58" fillId="0" borderId="72" xfId="2" applyFont="1" applyBorder="1" applyAlignment="1">
      <alignment horizontal="center" vertical="center"/>
    </xf>
    <xf numFmtId="9" fontId="44" fillId="23" borderId="92" xfId="2" applyFont="1" applyFill="1" applyBorder="1" applyAlignment="1">
      <alignment horizontal="center" vertical="center" wrapText="1"/>
    </xf>
    <xf numFmtId="3" fontId="44" fillId="17" borderId="92" xfId="0" applyNumberFormat="1" applyFont="1" applyFill="1" applyBorder="1" applyAlignment="1">
      <alignment horizontal="center" vertical="center"/>
    </xf>
    <xf numFmtId="9" fontId="44" fillId="26" borderId="92" xfId="2" applyFont="1" applyFill="1" applyBorder="1" applyAlignment="1">
      <alignment horizontal="center" vertical="center" wrapText="1"/>
    </xf>
    <xf numFmtId="3" fontId="76" fillId="0" borderId="105" xfId="0" applyNumberFormat="1" applyFont="1" applyBorder="1" applyAlignment="1">
      <alignment horizontal="center" vertical="center"/>
    </xf>
    <xf numFmtId="9" fontId="76" fillId="0" borderId="105" xfId="2" applyFont="1" applyBorder="1" applyAlignment="1">
      <alignment horizontal="center" vertical="center"/>
    </xf>
    <xf numFmtId="3" fontId="75" fillId="0" borderId="105" xfId="0" applyNumberFormat="1" applyFont="1" applyBorder="1" applyAlignment="1">
      <alignment horizontal="center" vertical="center"/>
    </xf>
    <xf numFmtId="0" fontId="58" fillId="24" borderId="66" xfId="0" applyFont="1" applyFill="1" applyBorder="1" applyAlignment="1">
      <alignment horizontal="center" vertical="center" wrapText="1"/>
    </xf>
    <xf numFmtId="3" fontId="58" fillId="0" borderId="104" xfId="0" applyNumberFormat="1" applyFont="1" applyBorder="1" applyAlignment="1">
      <alignment horizontal="center" vertical="center"/>
    </xf>
    <xf numFmtId="3" fontId="69" fillId="0" borderId="104" xfId="0" applyNumberFormat="1" applyFont="1" applyBorder="1" applyAlignment="1">
      <alignment horizontal="center" vertical="center"/>
    </xf>
    <xf numFmtId="9" fontId="76" fillId="0" borderId="105" xfId="0" quotePrefix="1" applyNumberFormat="1" applyFont="1" applyBorder="1" applyAlignment="1">
      <alignment horizontal="center" vertical="center"/>
    </xf>
    <xf numFmtId="9" fontId="75" fillId="0" borderId="105" xfId="2" quotePrefix="1" applyFont="1" applyBorder="1" applyAlignment="1">
      <alignment horizontal="center" vertical="center"/>
    </xf>
    <xf numFmtId="9" fontId="58" fillId="0" borderId="104" xfId="2" applyFont="1" applyBorder="1" applyAlignment="1">
      <alignment horizontal="center" vertical="center"/>
    </xf>
    <xf numFmtId="9" fontId="58" fillId="0" borderId="54" xfId="2" applyFont="1" applyBorder="1" applyAlignment="1">
      <alignment horizontal="center" vertical="center"/>
    </xf>
    <xf numFmtId="9" fontId="76" fillId="0" borderId="106" xfId="2" applyFont="1" applyBorder="1" applyAlignment="1">
      <alignment horizontal="center" vertical="center"/>
    </xf>
    <xf numFmtId="9" fontId="58" fillId="0" borderId="107" xfId="2" applyFont="1" applyBorder="1" applyAlignment="1">
      <alignment horizontal="center" vertical="center"/>
    </xf>
    <xf numFmtId="0" fontId="58" fillId="24" borderId="92" xfId="0" applyFont="1" applyFill="1" applyBorder="1" applyAlignment="1">
      <alignment horizontal="center" vertical="center" wrapText="1"/>
    </xf>
    <xf numFmtId="9" fontId="58" fillId="0" borderId="46" xfId="2" applyFont="1" applyBorder="1" applyAlignment="1">
      <alignment horizontal="center" vertical="center"/>
    </xf>
    <xf numFmtId="9" fontId="58" fillId="0" borderId="49" xfId="0" applyNumberFormat="1" applyFont="1" applyBorder="1" applyAlignment="1">
      <alignment horizontal="center" vertical="center"/>
    </xf>
    <xf numFmtId="9" fontId="58" fillId="0" borderId="49" xfId="2" applyFont="1" applyBorder="1" applyAlignment="1">
      <alignment horizontal="center" vertical="center"/>
    </xf>
    <xf numFmtId="9" fontId="69" fillId="0" borderId="45" xfId="2" applyFont="1" applyBorder="1" applyAlignment="1">
      <alignment horizontal="center" vertical="center"/>
    </xf>
    <xf numFmtId="9" fontId="69" fillId="0" borderId="49" xfId="2" applyFont="1" applyBorder="1" applyAlignment="1">
      <alignment horizontal="center" vertical="center"/>
    </xf>
    <xf numFmtId="0" fontId="44" fillId="23" borderId="108" xfId="0" applyFont="1" applyFill="1" applyBorder="1" applyAlignment="1">
      <alignment horizontal="center" vertical="center" wrapText="1"/>
    </xf>
    <xf numFmtId="165" fontId="58" fillId="0" borderId="72" xfId="1" applyNumberFormat="1" applyFont="1" applyBorder="1" applyAlignment="1">
      <alignment horizontal="center"/>
    </xf>
    <xf numFmtId="9" fontId="58" fillId="0" borderId="54" xfId="2" applyFont="1" applyBorder="1" applyAlignment="1">
      <alignment horizontal="center"/>
    </xf>
    <xf numFmtId="165" fontId="58" fillId="0" borderId="44" xfId="1" applyNumberFormat="1" applyFont="1" applyBorder="1" applyAlignment="1">
      <alignment horizontal="center"/>
    </xf>
    <xf numFmtId="0" fontId="12" fillId="26" borderId="26" xfId="0" applyFont="1" applyFill="1" applyBorder="1" applyAlignment="1">
      <alignment horizontal="center" vertical="center" wrapText="1"/>
    </xf>
    <xf numFmtId="9" fontId="58" fillId="0" borderId="55" xfId="2" applyFont="1" applyBorder="1" applyAlignment="1">
      <alignment horizontal="center" vertical="center"/>
    </xf>
    <xf numFmtId="3" fontId="58" fillId="0" borderId="107" xfId="0" applyNumberFormat="1" applyFont="1" applyBorder="1" applyAlignment="1">
      <alignment horizontal="center" vertical="center"/>
    </xf>
    <xf numFmtId="0" fontId="44" fillId="26" borderId="92" xfId="0" applyFont="1" applyFill="1" applyBorder="1" applyAlignment="1">
      <alignment horizontal="center" vertical="center"/>
    </xf>
    <xf numFmtId="168" fontId="58" fillId="0" borderId="52" xfId="0" applyNumberFormat="1" applyFont="1" applyBorder="1" applyAlignment="1">
      <alignment horizontal="center" vertical="center"/>
    </xf>
    <xf numFmtId="0" fontId="44" fillId="23" borderId="92" xfId="0" applyFont="1" applyFill="1" applyBorder="1" applyAlignment="1">
      <alignment horizontal="center" vertical="center"/>
    </xf>
    <xf numFmtId="9" fontId="58" fillId="0" borderId="55" xfId="2" applyFont="1" applyBorder="1" applyAlignment="1">
      <alignment horizontal="center"/>
    </xf>
    <xf numFmtId="9" fontId="76" fillId="0" borderId="105" xfId="0" applyNumberFormat="1" applyFont="1" applyBorder="1" applyAlignment="1">
      <alignment horizontal="center" vertical="center"/>
    </xf>
    <xf numFmtId="9" fontId="76" fillId="0" borderId="105" xfId="2" quotePrefix="1" applyFont="1" applyBorder="1" applyAlignment="1">
      <alignment horizontal="center" vertical="center"/>
    </xf>
    <xf numFmtId="9" fontId="12" fillId="23" borderId="92" xfId="2" applyFont="1" applyFill="1" applyBorder="1" applyAlignment="1">
      <alignment horizontal="center" vertical="center" wrapText="1"/>
    </xf>
    <xf numFmtId="3" fontId="58" fillId="0" borderId="45" xfId="0" applyNumberFormat="1" applyFont="1" applyBorder="1" applyAlignment="1">
      <alignment horizontal="center" vertical="center"/>
    </xf>
    <xf numFmtId="3" fontId="69" fillId="0" borderId="45" xfId="0" applyNumberFormat="1" applyFont="1" applyBorder="1" applyAlignment="1">
      <alignment horizontal="center" vertical="center"/>
    </xf>
    <xf numFmtId="3" fontId="76" fillId="0" borderId="106" xfId="0" applyNumberFormat="1" applyFont="1" applyBorder="1" applyAlignment="1">
      <alignment horizontal="center" vertical="center"/>
    </xf>
    <xf numFmtId="0" fontId="44" fillId="27" borderId="92" xfId="0" applyFont="1" applyFill="1" applyBorder="1" applyAlignment="1">
      <alignment horizontal="center" vertical="center" wrapText="1"/>
    </xf>
    <xf numFmtId="9" fontId="58" fillId="0" borderId="49" xfId="0" quotePrefix="1" applyNumberFormat="1" applyFont="1" applyBorder="1" applyAlignment="1">
      <alignment horizontal="center" vertical="center"/>
    </xf>
    <xf numFmtId="9" fontId="58" fillId="0" borderId="49" xfId="2" quotePrefix="1" applyFont="1" applyBorder="1" applyAlignment="1">
      <alignment horizontal="center" vertical="center"/>
    </xf>
    <xf numFmtId="0" fontId="12" fillId="2" borderId="92" xfId="0" applyFont="1" applyFill="1" applyBorder="1" applyAlignment="1">
      <alignment horizontal="center" vertical="center" wrapText="1"/>
    </xf>
    <xf numFmtId="9" fontId="76" fillId="0" borderId="99" xfId="2" applyFont="1" applyFill="1" applyBorder="1" applyAlignment="1">
      <alignment horizontal="center" vertical="center"/>
    </xf>
    <xf numFmtId="9" fontId="76" fillId="0" borderId="98" xfId="2" applyFont="1" applyFill="1" applyBorder="1" applyAlignment="1">
      <alignment horizontal="center" vertical="center"/>
    </xf>
    <xf numFmtId="9" fontId="76" fillId="0" borderId="98" xfId="2" quotePrefix="1" applyFont="1" applyFill="1" applyBorder="1" applyAlignment="1">
      <alignment horizontal="center" vertical="center"/>
    </xf>
    <xf numFmtId="9" fontId="75" fillId="0" borderId="98" xfId="2" applyFont="1" applyFill="1" applyBorder="1" applyAlignment="1">
      <alignment horizontal="center" vertical="center"/>
    </xf>
    <xf numFmtId="9" fontId="75" fillId="0" borderId="98" xfId="2" quotePrefix="1" applyFont="1" applyFill="1" applyBorder="1" applyAlignment="1">
      <alignment horizontal="center" vertical="center"/>
    </xf>
    <xf numFmtId="9" fontId="58" fillId="0" borderId="117" xfId="2" applyFont="1" applyBorder="1" applyAlignment="1">
      <alignment horizontal="center" vertical="center"/>
    </xf>
    <xf numFmtId="9" fontId="58" fillId="0" borderId="118" xfId="0" quotePrefix="1" applyNumberFormat="1" applyFont="1" applyBorder="1" applyAlignment="1">
      <alignment horizontal="center" vertical="center"/>
    </xf>
    <xf numFmtId="9" fontId="58" fillId="0" borderId="118" xfId="2" applyFont="1" applyBorder="1" applyAlignment="1">
      <alignment horizontal="center" vertical="center"/>
    </xf>
    <xf numFmtId="9" fontId="58" fillId="0" borderId="118" xfId="2" quotePrefix="1" applyFont="1" applyBorder="1" applyAlignment="1">
      <alignment horizontal="center" vertical="center"/>
    </xf>
    <xf numFmtId="9" fontId="69" fillId="0" borderId="119" xfId="2" applyFont="1" applyBorder="1" applyAlignment="1">
      <alignment horizontal="center" vertical="center"/>
    </xf>
    <xf numFmtId="9" fontId="69" fillId="0" borderId="118" xfId="2" quotePrefix="1" applyFont="1" applyBorder="1" applyAlignment="1">
      <alignment horizontal="center" vertical="center"/>
    </xf>
    <xf numFmtId="9" fontId="76" fillId="0" borderId="121" xfId="2" applyFont="1" applyFill="1" applyBorder="1" applyAlignment="1">
      <alignment horizontal="center" vertical="center"/>
    </xf>
    <xf numFmtId="9" fontId="76" fillId="0" borderId="122" xfId="0" quotePrefix="1" applyNumberFormat="1" applyFont="1" applyBorder="1" applyAlignment="1">
      <alignment horizontal="center" vertical="center"/>
    </xf>
    <xf numFmtId="9" fontId="76" fillId="0" borderId="122" xfId="2" applyFont="1" applyFill="1" applyBorder="1" applyAlignment="1">
      <alignment horizontal="center" vertical="center"/>
    </xf>
    <xf numFmtId="9" fontId="76" fillId="0" borderId="122" xfId="2" quotePrefix="1" applyFont="1" applyFill="1" applyBorder="1" applyAlignment="1">
      <alignment horizontal="center" vertical="center"/>
    </xf>
    <xf numFmtId="9" fontId="76" fillId="0" borderId="122" xfId="0" applyNumberFormat="1" applyFont="1" applyBorder="1" applyAlignment="1">
      <alignment horizontal="center" vertical="center"/>
    </xf>
    <xf numFmtId="9" fontId="75" fillId="0" borderId="122" xfId="2" applyFont="1" applyFill="1" applyBorder="1" applyAlignment="1">
      <alignment horizontal="center" vertical="center"/>
    </xf>
    <xf numFmtId="9" fontId="75" fillId="0" borderId="122" xfId="2" quotePrefix="1" applyFont="1" applyFill="1" applyBorder="1" applyAlignment="1">
      <alignment horizontal="center" vertical="center"/>
    </xf>
    <xf numFmtId="0" fontId="8" fillId="16" borderId="0" xfId="0" applyFont="1" applyFill="1"/>
    <xf numFmtId="0" fontId="8" fillId="16" borderId="0" xfId="0" applyFont="1" applyFill="1" applyAlignment="1">
      <alignment vertical="center"/>
    </xf>
    <xf numFmtId="9" fontId="8" fillId="16" borderId="0" xfId="2" applyFont="1" applyFill="1"/>
    <xf numFmtId="0" fontId="5" fillId="16" borderId="0" xfId="0" applyFont="1" applyFill="1" applyAlignment="1">
      <alignment vertical="center" wrapText="1"/>
    </xf>
    <xf numFmtId="0" fontId="8" fillId="0" borderId="92" xfId="0" applyFont="1" applyBorder="1"/>
    <xf numFmtId="0" fontId="1" fillId="0" borderId="0" xfId="0" applyFont="1"/>
    <xf numFmtId="0" fontId="88" fillId="0" borderId="0" xfId="0" applyFont="1" applyAlignment="1">
      <alignment horizontal="right"/>
    </xf>
    <xf numFmtId="0" fontId="89" fillId="25" borderId="0" xfId="0" applyFont="1" applyFill="1"/>
    <xf numFmtId="0" fontId="1" fillId="25" borderId="0" xfId="0" applyFont="1" applyFill="1"/>
    <xf numFmtId="0" fontId="61" fillId="0" borderId="0" xfId="0" applyFont="1"/>
    <xf numFmtId="0" fontId="90" fillId="0" borderId="109" xfId="40" applyFont="1" applyBorder="1" applyAlignment="1">
      <alignment horizontal="left" vertical="center"/>
    </xf>
    <xf numFmtId="0" fontId="90" fillId="0" borderId="109" xfId="40" applyFont="1" applyBorder="1" applyAlignment="1">
      <alignment horizontal="center" vertical="center"/>
    </xf>
    <xf numFmtId="0" fontId="90" fillId="0" borderId="100" xfId="40" applyFont="1" applyBorder="1" applyAlignment="1">
      <alignment horizontal="left" vertical="center"/>
    </xf>
    <xf numFmtId="0" fontId="90" fillId="0" borderId="100" xfId="40" applyFont="1" applyBorder="1" applyAlignment="1">
      <alignment horizontal="center" vertical="center"/>
    </xf>
    <xf numFmtId="0" fontId="91" fillId="0" borderId="0" xfId="0" applyFont="1" applyAlignment="1">
      <alignment vertical="center"/>
    </xf>
    <xf numFmtId="0" fontId="1" fillId="0" borderId="0" xfId="0" applyFont="1" applyAlignment="1">
      <alignment vertical="center"/>
    </xf>
    <xf numFmtId="0" fontId="38" fillId="0" borderId="0" xfId="0" applyFont="1" applyAlignment="1">
      <alignment horizontal="justify" vertical="center"/>
    </xf>
    <xf numFmtId="0" fontId="38" fillId="0" borderId="0" xfId="0" applyFont="1" applyAlignment="1">
      <alignment vertical="center"/>
    </xf>
    <xf numFmtId="0" fontId="38" fillId="0" borderId="0" xfId="0" applyFont="1" applyAlignment="1">
      <alignment horizontal="right"/>
    </xf>
    <xf numFmtId="0" fontId="57" fillId="0" borderId="0" xfId="0" applyFont="1" applyAlignment="1">
      <alignment horizontal="left" vertical="center"/>
    </xf>
    <xf numFmtId="167" fontId="76" fillId="30" borderId="97" xfId="39" applyNumberFormat="1" applyFont="1" applyFill="1" applyBorder="1" applyAlignment="1">
      <alignment horizontal="center" vertical="center"/>
    </xf>
    <xf numFmtId="165" fontId="76" fillId="30" borderId="78" xfId="1" applyNumberFormat="1" applyFont="1" applyFill="1" applyBorder="1" applyAlignment="1">
      <alignment vertical="center"/>
    </xf>
    <xf numFmtId="167" fontId="76" fillId="30" borderId="78" xfId="39" applyNumberFormat="1" applyFont="1" applyFill="1" applyBorder="1" applyAlignment="1">
      <alignment horizontal="center" vertical="center"/>
    </xf>
    <xf numFmtId="0" fontId="84" fillId="30" borderId="0" xfId="0" applyFont="1" applyFill="1"/>
    <xf numFmtId="0" fontId="1" fillId="31" borderId="0" xfId="0" applyFont="1" applyFill="1"/>
    <xf numFmtId="0" fontId="58" fillId="31" borderId="0" xfId="0" applyFont="1" applyFill="1"/>
    <xf numFmtId="0" fontId="48" fillId="0" borderId="0" xfId="0" applyFont="1" applyAlignment="1">
      <alignment vertical="center"/>
    </xf>
    <xf numFmtId="11" fontId="66" fillId="0" borderId="0" xfId="0" applyNumberFormat="1" applyFont="1" applyAlignment="1">
      <alignment horizontal="left" vertical="center"/>
    </xf>
    <xf numFmtId="0" fontId="57" fillId="11" borderId="0" xfId="0" applyFont="1" applyFill="1" applyAlignment="1">
      <alignment vertical="center"/>
    </xf>
    <xf numFmtId="0" fontId="78" fillId="28" borderId="0" xfId="0" applyFont="1" applyFill="1" applyAlignment="1">
      <alignment vertical="center"/>
    </xf>
    <xf numFmtId="0" fontId="72" fillId="11" borderId="0" xfId="0" applyFont="1" applyFill="1" applyAlignment="1">
      <alignment vertical="center"/>
    </xf>
    <xf numFmtId="0" fontId="1" fillId="11" borderId="0" xfId="0" applyFont="1" applyFill="1"/>
    <xf numFmtId="0" fontId="66" fillId="0" borderId="0" xfId="0" applyFont="1" applyAlignment="1">
      <alignment vertical="top" wrapText="1"/>
    </xf>
    <xf numFmtId="0" fontId="66" fillId="0" borderId="0" xfId="0" applyFont="1" applyAlignment="1">
      <alignment horizontal="left" vertical="center"/>
    </xf>
    <xf numFmtId="0" fontId="57" fillId="0" borderId="0" xfId="0" applyFont="1" applyAlignment="1">
      <alignment vertical="top" wrapText="1"/>
    </xf>
    <xf numFmtId="0" fontId="57" fillId="0" borderId="0" xfId="0" applyFont="1" applyAlignment="1">
      <alignment vertical="center"/>
    </xf>
    <xf numFmtId="0" fontId="72" fillId="0" borderId="0" xfId="0" applyFont="1" applyAlignment="1">
      <alignment vertical="center"/>
    </xf>
    <xf numFmtId="0" fontId="72" fillId="32" borderId="0" xfId="0" applyFont="1" applyFill="1" applyAlignment="1">
      <alignment vertical="center"/>
    </xf>
    <xf numFmtId="0" fontId="1" fillId="32" borderId="0" xfId="0" applyFont="1" applyFill="1"/>
    <xf numFmtId="0" fontId="66" fillId="0" borderId="0" xfId="0" applyFont="1" applyAlignment="1">
      <alignment vertical="top"/>
    </xf>
    <xf numFmtId="0" fontId="48" fillId="0" borderId="0" xfId="0" applyFont="1" applyAlignment="1">
      <alignment horizontal="left" vertical="center"/>
    </xf>
    <xf numFmtId="0" fontId="75" fillId="0" borderId="0" xfId="0" applyFont="1" applyAlignment="1">
      <alignment horizontal="left" vertical="center"/>
    </xf>
    <xf numFmtId="0" fontId="66" fillId="11" borderId="0" xfId="0" applyFont="1" applyFill="1" applyAlignment="1">
      <alignment vertical="center"/>
    </xf>
    <xf numFmtId="0" fontId="65" fillId="0" borderId="0" xfId="0" applyFont="1" applyAlignment="1">
      <alignment vertical="center"/>
    </xf>
    <xf numFmtId="0" fontId="1" fillId="0" borderId="0" xfId="0" applyFont="1" applyAlignment="1">
      <alignment horizontal="right"/>
    </xf>
    <xf numFmtId="0" fontId="92" fillId="0" borderId="0" xfId="0" applyFont="1" applyAlignment="1">
      <alignment vertical="center"/>
    </xf>
    <xf numFmtId="0" fontId="94" fillId="0" borderId="0" xfId="0" quotePrefix="1" applyFont="1" applyAlignment="1">
      <alignment vertical="center"/>
    </xf>
    <xf numFmtId="0" fontId="93" fillId="0" borderId="0" xfId="0" applyFont="1" applyAlignment="1">
      <alignment vertical="center"/>
    </xf>
    <xf numFmtId="0" fontId="57" fillId="11" borderId="0" xfId="0" applyFont="1" applyFill="1" applyAlignment="1">
      <alignment vertical="top"/>
    </xf>
    <xf numFmtId="0" fontId="78" fillId="28" borderId="0" xfId="0" applyFont="1" applyFill="1" applyAlignment="1">
      <alignment vertical="top"/>
    </xf>
    <xf numFmtId="0" fontId="95" fillId="0" borderId="109" xfId="40" applyFont="1" applyBorder="1" applyAlignment="1">
      <alignment horizontal="center" vertical="center"/>
    </xf>
    <xf numFmtId="1" fontId="8" fillId="0" borderId="0" xfId="0" applyNumberFormat="1" applyFont="1" applyAlignment="1">
      <alignment horizontal="center"/>
    </xf>
    <xf numFmtId="3" fontId="69" fillId="0" borderId="43" xfId="1" applyNumberFormat="1" applyFont="1" applyBorder="1" applyAlignment="1">
      <alignment horizontal="center" vertical="center"/>
    </xf>
    <xf numFmtId="3" fontId="69" fillId="0" borderId="48" xfId="0" applyNumberFormat="1" applyFont="1" applyBorder="1" applyAlignment="1">
      <alignment horizontal="center" vertical="center"/>
    </xf>
    <xf numFmtId="3" fontId="58" fillId="0" borderId="43" xfId="0" quotePrefix="1" applyNumberFormat="1" applyFont="1" applyBorder="1" applyAlignment="1">
      <alignment horizontal="center" vertical="center"/>
    </xf>
    <xf numFmtId="165" fontId="58" fillId="0" borderId="20" xfId="1" applyNumberFormat="1" applyFont="1" applyBorder="1" applyAlignment="1">
      <alignment horizontal="center" vertical="center"/>
    </xf>
    <xf numFmtId="167" fontId="58" fillId="0" borderId="102" xfId="39" applyNumberFormat="1" applyFont="1" applyBorder="1" applyAlignment="1">
      <alignment horizontal="center" vertical="center"/>
    </xf>
    <xf numFmtId="165" fontId="58" fillId="0" borderId="29" xfId="1" applyNumberFormat="1" applyFont="1" applyBorder="1" applyAlignment="1">
      <alignment vertical="center"/>
    </xf>
    <xf numFmtId="167" fontId="58" fillId="0" borderId="19" xfId="39" applyNumberFormat="1" applyFont="1" applyBorder="1" applyAlignment="1">
      <alignment vertical="center"/>
    </xf>
    <xf numFmtId="165" fontId="58" fillId="0" borderId="29" xfId="1" applyNumberFormat="1" applyFont="1" applyBorder="1" applyAlignment="1">
      <alignment horizontal="center" vertical="center"/>
    </xf>
    <xf numFmtId="167" fontId="58" fillId="0" borderId="19" xfId="39" applyNumberFormat="1" applyFont="1" applyBorder="1" applyAlignment="1">
      <alignment horizontal="center" vertical="center"/>
    </xf>
    <xf numFmtId="165" fontId="58" fillId="30" borderId="29" xfId="1" applyNumberFormat="1" applyFont="1" applyFill="1" applyBorder="1" applyAlignment="1">
      <alignment horizontal="center" vertical="center"/>
    </xf>
    <xf numFmtId="167" fontId="58" fillId="30" borderId="19" xfId="39" applyNumberFormat="1" applyFont="1" applyFill="1" applyBorder="1" applyAlignment="1">
      <alignment horizontal="center" vertical="center"/>
    </xf>
    <xf numFmtId="165" fontId="69" fillId="0" borderId="29" xfId="1" applyNumberFormat="1" applyFont="1" applyBorder="1" applyAlignment="1">
      <alignment horizontal="center" vertical="center"/>
    </xf>
    <xf numFmtId="167" fontId="69" fillId="0" borderId="19" xfId="39" applyNumberFormat="1" applyFont="1" applyBorder="1" applyAlignment="1">
      <alignment horizontal="center" vertical="center"/>
    </xf>
    <xf numFmtId="165" fontId="58" fillId="0" borderId="29" xfId="1" applyNumberFormat="1" applyFont="1" applyFill="1" applyBorder="1" applyAlignment="1">
      <alignment horizontal="center" vertical="center"/>
    </xf>
    <xf numFmtId="9" fontId="75" fillId="0" borderId="78" xfId="2" applyFont="1" applyBorder="1" applyAlignment="1">
      <alignment horizontal="center"/>
    </xf>
    <xf numFmtId="9" fontId="69" fillId="0" borderId="53" xfId="2" applyFont="1" applyBorder="1" applyAlignment="1">
      <alignment horizontal="center"/>
    </xf>
    <xf numFmtId="9" fontId="69" fillId="0" borderId="43" xfId="2" applyFont="1" applyBorder="1" applyAlignment="1">
      <alignment horizontal="center"/>
    </xf>
    <xf numFmtId="0" fontId="1" fillId="0" borderId="0" xfId="0" applyFont="1" applyAlignment="1">
      <alignment horizontal="center" vertical="center"/>
    </xf>
    <xf numFmtId="0" fontId="59" fillId="21" borderId="92" xfId="0" applyFont="1" applyFill="1" applyBorder="1" applyAlignment="1">
      <alignment horizontal="center" vertical="center"/>
    </xf>
    <xf numFmtId="0" fontId="75" fillId="0" borderId="0" xfId="0" applyFont="1" applyAlignment="1">
      <alignment horizontal="center" vertical="center" wrapText="1"/>
    </xf>
    <xf numFmtId="0" fontId="75" fillId="0" borderId="28" xfId="0" applyFont="1" applyBorder="1" applyAlignment="1">
      <alignment horizontal="center" vertical="center" wrapText="1"/>
    </xf>
    <xf numFmtId="0" fontId="76" fillId="0" borderId="99" xfId="0" applyFont="1" applyBorder="1" applyAlignment="1">
      <alignment horizontal="center" vertical="center"/>
    </xf>
    <xf numFmtId="0" fontId="76" fillId="0" borderId="98" xfId="0" applyFont="1" applyBorder="1" applyAlignment="1">
      <alignment horizontal="center" vertical="center"/>
    </xf>
    <xf numFmtId="164" fontId="58" fillId="0" borderId="52" xfId="0" applyNumberFormat="1" applyFont="1" applyBorder="1" applyAlignment="1">
      <alignment horizontal="center" vertical="center"/>
    </xf>
    <xf numFmtId="164" fontId="58" fillId="0" borderId="43" xfId="0" applyNumberFormat="1" applyFont="1" applyBorder="1" applyAlignment="1">
      <alignment horizontal="center" vertical="center"/>
    </xf>
    <xf numFmtId="164" fontId="69" fillId="0" borderId="43" xfId="0" applyNumberFormat="1" applyFont="1" applyBorder="1" applyAlignment="1">
      <alignment horizontal="center" vertical="center"/>
    </xf>
    <xf numFmtId="0" fontId="75" fillId="0" borderId="98" xfId="0" applyFont="1" applyBorder="1" applyAlignment="1">
      <alignment horizontal="center" vertical="center"/>
    </xf>
    <xf numFmtId="9" fontId="76" fillId="0" borderId="98" xfId="0" quotePrefix="1" applyNumberFormat="1" applyFont="1" applyBorder="1" applyAlignment="1">
      <alignment horizontal="center" vertical="center"/>
    </xf>
    <xf numFmtId="9" fontId="76" fillId="0" borderId="98" xfId="0" applyNumberFormat="1" applyFont="1" applyBorder="1" applyAlignment="1">
      <alignment horizontal="center" vertical="center"/>
    </xf>
    <xf numFmtId="164" fontId="76" fillId="0" borderId="97" xfId="1" applyFont="1" applyBorder="1" applyAlignment="1">
      <alignment horizontal="center"/>
    </xf>
    <xf numFmtId="164" fontId="76" fillId="0" borderId="78" xfId="1" applyFont="1" applyBorder="1" applyAlignment="1">
      <alignment horizontal="center"/>
    </xf>
    <xf numFmtId="164" fontId="75" fillId="0" borderId="78" xfId="1" applyFont="1" applyBorder="1" applyAlignment="1">
      <alignment horizontal="center"/>
    </xf>
    <xf numFmtId="9" fontId="44" fillId="26" borderId="92" xfId="2" applyFont="1" applyFill="1" applyBorder="1" applyAlignment="1">
      <alignment horizontal="center" vertical="center"/>
    </xf>
    <xf numFmtId="0" fontId="12" fillId="23" borderId="26" xfId="0" applyFont="1" applyFill="1" applyBorder="1" applyAlignment="1">
      <alignment horizontal="center" vertical="center" wrapText="1"/>
    </xf>
    <xf numFmtId="164" fontId="8" fillId="0" borderId="0" xfId="0" applyNumberFormat="1" applyFont="1"/>
    <xf numFmtId="9" fontId="69" fillId="0" borderId="67" xfId="2" quotePrefix="1" applyFont="1" applyBorder="1" applyAlignment="1">
      <alignment horizontal="center" vertical="center"/>
    </xf>
    <xf numFmtId="9" fontId="69" fillId="0" borderId="51" xfId="2" applyFont="1" applyBorder="1" applyAlignment="1">
      <alignment horizontal="center" vertical="center"/>
    </xf>
    <xf numFmtId="3" fontId="76" fillId="0" borderId="127" xfId="0" applyNumberFormat="1" applyFont="1" applyBorder="1" applyAlignment="1">
      <alignment horizontal="center" vertical="center"/>
    </xf>
    <xf numFmtId="9" fontId="76" fillId="0" borderId="120" xfId="0" applyNumberFormat="1" applyFont="1" applyBorder="1" applyAlignment="1">
      <alignment horizontal="center" vertical="center"/>
    </xf>
    <xf numFmtId="3" fontId="76" fillId="0" borderId="120" xfId="0" applyNumberFormat="1" applyFont="1" applyBorder="1" applyAlignment="1">
      <alignment horizontal="center" vertical="center"/>
    </xf>
    <xf numFmtId="9" fontId="76" fillId="0" borderId="120" xfId="0" quotePrefix="1" applyNumberFormat="1" applyFont="1" applyBorder="1" applyAlignment="1">
      <alignment horizontal="center" vertical="center"/>
    </xf>
    <xf numFmtId="9" fontId="76" fillId="0" borderId="120" xfId="2" quotePrefix="1" applyFont="1" applyBorder="1" applyAlignment="1">
      <alignment horizontal="center" vertical="center"/>
    </xf>
    <xf numFmtId="3" fontId="75" fillId="0" borderId="120" xfId="0" applyNumberFormat="1" applyFont="1" applyBorder="1" applyAlignment="1">
      <alignment horizontal="center" vertical="center"/>
    </xf>
    <xf numFmtId="9" fontId="75" fillId="0" borderId="120" xfId="2" quotePrefix="1" applyFont="1" applyBorder="1" applyAlignment="1">
      <alignment horizontal="center" vertical="center"/>
    </xf>
    <xf numFmtId="9" fontId="44" fillId="23" borderId="66" xfId="2" applyFont="1" applyFill="1" applyBorder="1" applyAlignment="1">
      <alignment horizontal="center" vertical="center" wrapText="1"/>
    </xf>
    <xf numFmtId="0" fontId="44" fillId="17" borderId="66" xfId="1" applyNumberFormat="1" applyFont="1" applyFill="1" applyBorder="1" applyAlignment="1">
      <alignment horizontal="center"/>
    </xf>
    <xf numFmtId="9" fontId="44" fillId="17" borderId="26" xfId="2" applyFont="1" applyFill="1" applyBorder="1" applyAlignment="1">
      <alignment horizontal="center"/>
    </xf>
    <xf numFmtId="9" fontId="1" fillId="0" borderId="0" xfId="2" applyFont="1"/>
    <xf numFmtId="0" fontId="44" fillId="23" borderId="66" xfId="0" applyFont="1" applyFill="1" applyBorder="1" applyAlignment="1">
      <alignment horizontal="center" vertical="center" wrapText="1"/>
    </xf>
    <xf numFmtId="9" fontId="58" fillId="0" borderId="43" xfId="0" applyNumberFormat="1" applyFont="1" applyBorder="1" applyAlignment="1">
      <alignment horizontal="center" vertical="center"/>
    </xf>
    <xf numFmtId="9" fontId="58" fillId="0" borderId="43" xfId="0" quotePrefix="1" applyNumberFormat="1" applyFont="1" applyBorder="1" applyAlignment="1">
      <alignment horizontal="center" vertical="center"/>
    </xf>
    <xf numFmtId="9" fontId="58" fillId="0" borderId="43" xfId="2" quotePrefix="1" applyFont="1" applyBorder="1" applyAlignment="1">
      <alignment horizontal="center" vertical="center"/>
    </xf>
    <xf numFmtId="9" fontId="76" fillId="0" borderId="43" xfId="2" applyFont="1" applyFill="1" applyBorder="1" applyAlignment="1">
      <alignment horizontal="center" vertical="center"/>
    </xf>
    <xf numFmtId="9" fontId="76" fillId="0" borderId="43" xfId="0" quotePrefix="1" applyNumberFormat="1" applyFont="1" applyBorder="1" applyAlignment="1">
      <alignment horizontal="center" vertical="center"/>
    </xf>
    <xf numFmtId="9" fontId="76" fillId="0" borderId="43" xfId="2" quotePrefix="1" applyFont="1" applyFill="1" applyBorder="1" applyAlignment="1">
      <alignment horizontal="center" vertical="center"/>
    </xf>
    <xf numFmtId="9" fontId="76" fillId="0" borderId="43" xfId="0" applyNumberFormat="1" applyFont="1" applyBorder="1" applyAlignment="1">
      <alignment horizontal="center" vertical="center"/>
    </xf>
    <xf numFmtId="9" fontId="75" fillId="0" borderId="43" xfId="2" applyFont="1" applyFill="1" applyBorder="1" applyAlignment="1">
      <alignment horizontal="center" vertical="center"/>
    </xf>
    <xf numFmtId="9" fontId="75" fillId="0" borderId="43" xfId="2" quotePrefix="1" applyFont="1" applyFill="1" applyBorder="1" applyAlignment="1">
      <alignment horizontal="center" vertical="center"/>
    </xf>
    <xf numFmtId="0" fontId="68" fillId="0" borderId="0" xfId="0" applyFont="1" applyAlignment="1">
      <alignment vertical="top"/>
    </xf>
    <xf numFmtId="9" fontId="69" fillId="0" borderId="43" xfId="2" quotePrefix="1" applyFont="1" applyBorder="1" applyAlignment="1">
      <alignment horizontal="center" vertical="center"/>
    </xf>
    <xf numFmtId="0" fontId="12" fillId="23" borderId="66" xfId="0" applyFont="1" applyFill="1" applyBorder="1" applyAlignment="1">
      <alignment horizontal="center" vertical="center" wrapText="1"/>
    </xf>
    <xf numFmtId="165" fontId="58" fillId="11" borderId="43" xfId="1" applyNumberFormat="1" applyFont="1" applyFill="1" applyBorder="1" applyAlignment="1">
      <alignment horizontal="center" vertical="center"/>
    </xf>
    <xf numFmtId="3" fontId="58" fillId="0" borderId="54" xfId="0" applyNumberFormat="1" applyFont="1" applyBorder="1" applyAlignment="1">
      <alignment horizontal="center" vertical="center"/>
    </xf>
    <xf numFmtId="0" fontId="66" fillId="31" borderId="0" xfId="0" applyFont="1" applyFill="1" applyAlignment="1">
      <alignment vertical="center"/>
    </xf>
    <xf numFmtId="3" fontId="76" fillId="0" borderId="131" xfId="0" applyNumberFormat="1" applyFont="1" applyBorder="1" applyAlignment="1">
      <alignment horizontal="center" vertical="center"/>
    </xf>
    <xf numFmtId="3" fontId="69" fillId="11" borderId="67" xfId="0" applyNumberFormat="1" applyFont="1" applyFill="1" applyBorder="1" applyAlignment="1">
      <alignment horizontal="center" vertical="center"/>
    </xf>
    <xf numFmtId="3" fontId="58" fillId="11" borderId="0" xfId="0" applyNumberFormat="1" applyFont="1" applyFill="1" applyAlignment="1">
      <alignment horizontal="left" vertical="center"/>
    </xf>
    <xf numFmtId="3" fontId="75" fillId="25" borderId="0" xfId="0" applyNumberFormat="1" applyFont="1" applyFill="1" applyAlignment="1">
      <alignment horizontal="left" vertical="center"/>
    </xf>
    <xf numFmtId="9" fontId="111" fillId="25" borderId="0" xfId="2" applyFont="1" applyFill="1" applyBorder="1" applyAlignment="1">
      <alignment horizontal="left" vertical="center"/>
    </xf>
    <xf numFmtId="0" fontId="111" fillId="25" borderId="0" xfId="0" applyFont="1" applyFill="1" applyAlignment="1">
      <alignment horizontal="left" vertical="center"/>
    </xf>
    <xf numFmtId="0" fontId="58" fillId="11" borderId="0" xfId="0" applyFont="1" applyFill="1" applyAlignment="1">
      <alignment horizontal="center" vertical="center" wrapText="1"/>
    </xf>
    <xf numFmtId="3" fontId="69" fillId="11" borderId="0" xfId="0" applyNumberFormat="1" applyFont="1" applyFill="1" applyAlignment="1">
      <alignment horizontal="left" vertical="center"/>
    </xf>
    <xf numFmtId="3" fontId="76" fillId="25" borderId="0" xfId="0" applyNumberFormat="1" applyFont="1" applyFill="1" applyAlignment="1">
      <alignment horizontal="left" vertical="center"/>
    </xf>
    <xf numFmtId="9" fontId="69" fillId="11" borderId="0" xfId="0" applyNumberFormat="1" applyFont="1" applyFill="1" applyAlignment="1">
      <alignment horizontal="left" vertical="center"/>
    </xf>
    <xf numFmtId="3" fontId="69" fillId="19" borderId="0" xfId="0" applyNumberFormat="1" applyFont="1" applyFill="1"/>
    <xf numFmtId="0" fontId="58" fillId="19" borderId="0" xfId="0" applyFont="1" applyFill="1" applyAlignment="1">
      <alignment vertical="center"/>
    </xf>
    <xf numFmtId="0" fontId="75" fillId="25" borderId="0" xfId="0" applyFont="1" applyFill="1" applyAlignment="1">
      <alignment vertical="center"/>
    </xf>
    <xf numFmtId="0" fontId="77" fillId="25" borderId="0" xfId="0" applyFont="1" applyFill="1" applyAlignment="1">
      <alignment vertical="center"/>
    </xf>
    <xf numFmtId="0" fontId="74" fillId="25" borderId="0" xfId="0" applyFont="1" applyFill="1" applyAlignment="1">
      <alignment vertical="center"/>
    </xf>
    <xf numFmtId="0" fontId="58" fillId="19" borderId="0" xfId="0" applyFont="1" applyFill="1" applyAlignment="1">
      <alignment horizontal="left" vertical="center" wrapText="1"/>
    </xf>
    <xf numFmtId="0" fontId="76" fillId="25" borderId="0" xfId="0" applyFont="1" applyFill="1" applyAlignment="1">
      <alignment vertical="center"/>
    </xf>
    <xf numFmtId="169" fontId="75" fillId="25" borderId="0" xfId="1" applyNumberFormat="1" applyFont="1" applyFill="1" applyBorder="1" applyAlignment="1">
      <alignment vertical="center"/>
    </xf>
    <xf numFmtId="3" fontId="58" fillId="0" borderId="10" xfId="0" applyNumberFormat="1" applyFont="1" applyBorder="1" applyAlignment="1">
      <alignment horizontal="center" vertical="center"/>
    </xf>
    <xf numFmtId="3" fontId="50" fillId="0" borderId="0" xfId="0" applyNumberFormat="1" applyFont="1" applyAlignment="1">
      <alignment vertical="center"/>
    </xf>
    <xf numFmtId="0" fontId="50" fillId="0" borderId="0" xfId="0" applyFont="1" applyAlignment="1">
      <alignment vertical="center"/>
    </xf>
    <xf numFmtId="0" fontId="43" fillId="0" borderId="0" xfId="0" applyFont="1" applyAlignment="1">
      <alignment vertical="center"/>
    </xf>
    <xf numFmtId="0" fontId="43" fillId="0" borderId="0" xfId="0" applyFont="1" applyAlignment="1">
      <alignment vertical="center" wrapText="1"/>
    </xf>
    <xf numFmtId="9" fontId="43" fillId="0" borderId="0" xfId="0" applyNumberFormat="1" applyFont="1" applyAlignment="1">
      <alignment horizontal="left" vertical="center" wrapText="1"/>
    </xf>
    <xf numFmtId="0" fontId="43" fillId="0" borderId="0" xfId="0" applyFont="1" applyAlignment="1">
      <alignment horizontal="right" vertical="center"/>
    </xf>
    <xf numFmtId="0" fontId="43" fillId="0" borderId="0" xfId="0" applyFont="1" applyAlignment="1">
      <alignment horizontal="left" vertical="center"/>
    </xf>
    <xf numFmtId="3" fontId="43" fillId="0" borderId="0" xfId="0" applyNumberFormat="1" applyFont="1" applyAlignment="1">
      <alignment horizontal="right" vertical="center"/>
    </xf>
    <xf numFmtId="1" fontId="43" fillId="0" borderId="0" xfId="0" applyNumberFormat="1" applyFont="1" applyAlignment="1">
      <alignment horizontal="right" vertical="center"/>
    </xf>
    <xf numFmtId="0" fontId="41" fillId="0" borderId="0" xfId="0" applyFont="1" applyAlignment="1">
      <alignment horizontal="left" vertical="center"/>
    </xf>
    <xf numFmtId="3" fontId="43" fillId="0" borderId="0" xfId="0" applyNumberFormat="1" applyFont="1" applyAlignment="1">
      <alignment horizontal="left" vertical="center"/>
    </xf>
    <xf numFmtId="0" fontId="4" fillId="0" borderId="0" xfId="0" applyFont="1" applyAlignment="1">
      <alignment horizontal="center"/>
    </xf>
    <xf numFmtId="11" fontId="43" fillId="0" borderId="0" xfId="0" applyNumberFormat="1" applyFont="1" applyAlignment="1">
      <alignment horizontal="left" vertical="center"/>
    </xf>
    <xf numFmtId="0" fontId="44" fillId="26" borderId="132" xfId="0" applyFont="1" applyFill="1" applyBorder="1" applyAlignment="1">
      <alignment horizontal="center" vertical="center" wrapText="1"/>
    </xf>
    <xf numFmtId="0" fontId="44" fillId="26" borderId="133" xfId="0" applyFont="1" applyFill="1" applyBorder="1" applyAlignment="1">
      <alignment horizontal="center" vertical="center" wrapText="1"/>
    </xf>
    <xf numFmtId="167" fontId="69" fillId="0" borderId="19" xfId="39" applyNumberFormat="1" applyFont="1" applyBorder="1" applyAlignment="1">
      <alignment vertical="center"/>
    </xf>
    <xf numFmtId="0" fontId="44" fillId="23" borderId="26" xfId="0" applyFont="1" applyFill="1" applyBorder="1" applyAlignment="1">
      <alignment horizontal="center" vertical="center" wrapText="1"/>
    </xf>
    <xf numFmtId="0" fontId="57" fillId="34" borderId="0" xfId="0" applyFont="1" applyFill="1" applyAlignment="1">
      <alignment horizontal="right" vertical="top"/>
    </xf>
    <xf numFmtId="0" fontId="57" fillId="34" borderId="0" xfId="0" applyFont="1" applyFill="1" applyAlignment="1">
      <alignment vertical="top"/>
    </xf>
    <xf numFmtId="0" fontId="66" fillId="34" borderId="0" xfId="0" applyFont="1" applyFill="1" applyAlignment="1">
      <alignment horizontal="right" vertical="top"/>
    </xf>
    <xf numFmtId="9" fontId="66" fillId="34" borderId="0" xfId="0" applyNumberFormat="1" applyFont="1" applyFill="1" applyAlignment="1">
      <alignment vertical="top"/>
    </xf>
    <xf numFmtId="0" fontId="66" fillId="34" borderId="0" xfId="0" applyFont="1" applyFill="1" applyAlignment="1">
      <alignment vertical="top"/>
    </xf>
    <xf numFmtId="0" fontId="79" fillId="28" borderId="0" xfId="0" applyFont="1" applyFill="1" applyAlignment="1">
      <alignment horizontal="right" vertical="top"/>
    </xf>
    <xf numFmtId="0" fontId="112" fillId="0" borderId="0" xfId="0" applyFont="1"/>
    <xf numFmtId="0" fontId="113" fillId="27" borderId="92" xfId="0" applyFont="1" applyFill="1" applyBorder="1" applyAlignment="1">
      <alignment horizontal="center" vertical="center" wrapText="1"/>
    </xf>
    <xf numFmtId="9" fontId="114" fillId="0" borderId="43" xfId="2" applyFont="1" applyBorder="1" applyAlignment="1">
      <alignment horizontal="center" vertical="center"/>
    </xf>
    <xf numFmtId="9" fontId="115" fillId="0" borderId="78" xfId="2" applyFont="1" applyBorder="1" applyAlignment="1">
      <alignment horizontal="center" vertical="center"/>
    </xf>
    <xf numFmtId="0" fontId="59" fillId="21" borderId="26" xfId="0" applyFont="1" applyFill="1" applyBorder="1" applyAlignment="1">
      <alignment horizontal="center" vertical="center" wrapText="1"/>
    </xf>
    <xf numFmtId="3" fontId="57" fillId="11" borderId="0" xfId="0" applyNumberFormat="1" applyFont="1" applyFill="1" applyAlignment="1">
      <alignment vertical="center"/>
    </xf>
    <xf numFmtId="0" fontId="66" fillId="11" borderId="0" xfId="0" applyFont="1" applyFill="1" applyAlignment="1">
      <alignment horizontal="right" vertical="center"/>
    </xf>
    <xf numFmtId="166" fontId="81" fillId="28" borderId="0" xfId="2" applyNumberFormat="1" applyFont="1" applyFill="1" applyAlignment="1">
      <alignment horizontal="left"/>
    </xf>
    <xf numFmtId="0" fontId="66" fillId="11" borderId="0" xfId="0" applyFont="1" applyFill="1" applyAlignment="1">
      <alignment horizontal="right" vertical="top"/>
    </xf>
    <xf numFmtId="9" fontId="66" fillId="11" borderId="0" xfId="2" applyFont="1" applyFill="1" applyAlignment="1">
      <alignment horizontal="left" vertical="top"/>
    </xf>
    <xf numFmtId="0" fontId="81" fillId="28" borderId="0" xfId="0" applyFont="1" applyFill="1" applyAlignment="1">
      <alignment horizontal="right"/>
    </xf>
    <xf numFmtId="2" fontId="66" fillId="11" borderId="0" xfId="1" applyNumberFormat="1" applyFont="1" applyFill="1" applyAlignment="1">
      <alignment horizontal="left" vertical="top"/>
    </xf>
    <xf numFmtId="2" fontId="81" fillId="28" borderId="0" xfId="1" applyNumberFormat="1" applyFont="1" applyFill="1" applyAlignment="1">
      <alignment horizontal="left"/>
    </xf>
    <xf numFmtId="3" fontId="57" fillId="31" borderId="0" xfId="0" applyNumberFormat="1" applyFont="1" applyFill="1" applyAlignment="1">
      <alignment vertical="center"/>
    </xf>
    <xf numFmtId="0" fontId="57" fillId="31" borderId="0" xfId="0" applyFont="1" applyFill="1" applyAlignment="1">
      <alignment vertical="center"/>
    </xf>
    <xf numFmtId="0" fontId="76" fillId="28" borderId="0" xfId="0" applyFont="1" applyFill="1" applyAlignment="1">
      <alignment horizontal="right" vertical="center" wrapText="1"/>
    </xf>
    <xf numFmtId="9" fontId="58" fillId="11" borderId="0" xfId="0" applyNumberFormat="1" applyFont="1" applyFill="1" applyAlignment="1">
      <alignment horizontal="left" vertical="center"/>
    </xf>
    <xf numFmtId="9" fontId="76" fillId="28" borderId="0" xfId="0" applyNumberFormat="1" applyFont="1" applyFill="1" applyAlignment="1">
      <alignment horizontal="left" vertical="center"/>
    </xf>
    <xf numFmtId="9" fontId="58" fillId="31" borderId="0" xfId="0" applyNumberFormat="1" applyFont="1" applyFill="1" applyAlignment="1">
      <alignment horizontal="left" vertical="center" wrapText="1"/>
    </xf>
    <xf numFmtId="3" fontId="57" fillId="11" borderId="0" xfId="0" applyNumberFormat="1" applyFont="1" applyFill="1" applyAlignment="1">
      <alignment horizontal="right" vertical="center" wrapText="1"/>
    </xf>
    <xf numFmtId="0" fontId="57" fillId="11" borderId="0" xfId="0" applyFont="1" applyFill="1" applyAlignment="1">
      <alignment vertical="center" wrapText="1"/>
    </xf>
    <xf numFmtId="3" fontId="78" fillId="28" borderId="0" xfId="0" applyNumberFormat="1" applyFont="1" applyFill="1" applyAlignment="1">
      <alignment vertical="center" wrapText="1"/>
    </xf>
    <xf numFmtId="0" fontId="78" fillId="28" borderId="0" xfId="0" applyFont="1" applyFill="1" applyAlignment="1">
      <alignment vertical="center" wrapText="1"/>
    </xf>
    <xf numFmtId="0" fontId="0" fillId="0" borderId="0" xfId="0" applyAlignment="1">
      <alignment vertical="center"/>
    </xf>
    <xf numFmtId="0" fontId="1" fillId="31" borderId="0" xfId="0" applyFont="1" applyFill="1" applyAlignment="1">
      <alignment vertical="center"/>
    </xf>
    <xf numFmtId="0" fontId="58" fillId="11" borderId="0" xfId="0" applyFont="1" applyFill="1" applyAlignment="1">
      <alignment vertical="center"/>
    </xf>
    <xf numFmtId="0" fontId="76" fillId="28" borderId="0" xfId="0" applyFont="1" applyFill="1" applyAlignment="1">
      <alignment vertical="center"/>
    </xf>
    <xf numFmtId="9" fontId="58" fillId="31" borderId="0" xfId="0" applyNumberFormat="1" applyFont="1" applyFill="1" applyAlignment="1">
      <alignment horizontal="left" vertical="center"/>
    </xf>
    <xf numFmtId="0" fontId="58" fillId="31" borderId="0" xfId="0" applyFont="1" applyFill="1" applyAlignment="1">
      <alignment vertical="center"/>
    </xf>
    <xf numFmtId="0" fontId="58" fillId="31" borderId="0" xfId="0" applyFont="1" applyFill="1" applyAlignment="1">
      <alignment horizontal="right" vertical="center" wrapText="1"/>
    </xf>
    <xf numFmtId="0" fontId="58" fillId="11" borderId="0" xfId="0" applyFont="1" applyFill="1" applyAlignment="1">
      <alignment horizontal="right" vertical="center"/>
    </xf>
    <xf numFmtId="0" fontId="76" fillId="28" borderId="0" xfId="0" applyFont="1" applyFill="1" applyAlignment="1">
      <alignment horizontal="right" vertical="center"/>
    </xf>
    <xf numFmtId="0" fontId="58" fillId="31" borderId="0" xfId="0" applyFont="1" applyFill="1" applyAlignment="1">
      <alignment horizontal="right" vertical="center"/>
    </xf>
    <xf numFmtId="9" fontId="66" fillId="11" borderId="0" xfId="0" applyNumberFormat="1" applyFont="1" applyFill="1" applyAlignment="1">
      <alignment horizontal="left" vertical="center"/>
    </xf>
    <xf numFmtId="0" fontId="79" fillId="28" borderId="0" xfId="0" applyFont="1" applyFill="1" applyAlignment="1">
      <alignment vertical="center"/>
    </xf>
    <xf numFmtId="9" fontId="79" fillId="28" borderId="0" xfId="0" applyNumberFormat="1" applyFont="1" applyFill="1" applyAlignment="1">
      <alignment horizontal="left" vertical="center"/>
    </xf>
    <xf numFmtId="2" fontId="76" fillId="0" borderId="106" xfId="1" applyNumberFormat="1" applyFont="1" applyBorder="1" applyAlignment="1">
      <alignment horizontal="center" vertical="center"/>
    </xf>
    <xf numFmtId="2" fontId="58" fillId="0" borderId="46" xfId="1" applyNumberFormat="1" applyFont="1" applyBorder="1" applyAlignment="1">
      <alignment horizontal="center" vertical="center"/>
    </xf>
    <xf numFmtId="0" fontId="44" fillId="23" borderId="134" xfId="0" applyFont="1" applyFill="1" applyBorder="1" applyAlignment="1">
      <alignment horizontal="center" vertical="center" wrapText="1"/>
    </xf>
    <xf numFmtId="0" fontId="44" fillId="23" borderId="135" xfId="0" applyFont="1" applyFill="1" applyBorder="1" applyAlignment="1">
      <alignment horizontal="center" vertical="center" wrapText="1"/>
    </xf>
    <xf numFmtId="0" fontId="44" fillId="23" borderId="136" xfId="0" applyFont="1" applyFill="1" applyBorder="1" applyAlignment="1">
      <alignment horizontal="center" vertical="center" wrapText="1"/>
    </xf>
    <xf numFmtId="0" fontId="44" fillId="23" borderId="137" xfId="0" applyFont="1" applyFill="1" applyBorder="1" applyAlignment="1">
      <alignment horizontal="center" vertical="center" wrapText="1"/>
    </xf>
    <xf numFmtId="0" fontId="44" fillId="26" borderId="134" xfId="0" applyFont="1" applyFill="1" applyBorder="1" applyAlignment="1">
      <alignment horizontal="center" vertical="center" wrapText="1"/>
    </xf>
    <xf numFmtId="0" fontId="44" fillId="26" borderId="135" xfId="0" applyFont="1" applyFill="1" applyBorder="1" applyAlignment="1">
      <alignment horizontal="center" vertical="center" wrapText="1"/>
    </xf>
    <xf numFmtId="0" fontId="44" fillId="26" borderId="136" xfId="0" applyFont="1" applyFill="1" applyBorder="1" applyAlignment="1">
      <alignment horizontal="center" vertical="center" wrapText="1"/>
    </xf>
    <xf numFmtId="0" fontId="44" fillId="26" borderId="137" xfId="0" applyFont="1" applyFill="1" applyBorder="1" applyAlignment="1">
      <alignment horizontal="center" vertical="center" wrapText="1"/>
    </xf>
    <xf numFmtId="4" fontId="58" fillId="0" borderId="43" xfId="0" applyNumberFormat="1" applyFont="1" applyBorder="1" applyAlignment="1">
      <alignment horizontal="center" vertical="center"/>
    </xf>
    <xf numFmtId="4" fontId="76" fillId="0" borderId="127" xfId="0" applyNumberFormat="1" applyFont="1" applyBorder="1" applyAlignment="1">
      <alignment horizontal="center" vertical="center"/>
    </xf>
    <xf numFmtId="3" fontId="66" fillId="31" borderId="0" xfId="0" applyNumberFormat="1" applyFont="1" applyFill="1" applyAlignment="1">
      <alignment vertical="center"/>
    </xf>
    <xf numFmtId="9" fontId="66" fillId="31" borderId="0" xfId="2" applyFont="1" applyFill="1" applyAlignment="1">
      <alignment horizontal="left" vertical="center"/>
    </xf>
    <xf numFmtId="9" fontId="1" fillId="0" borderId="0" xfId="0" applyNumberFormat="1" applyFont="1"/>
    <xf numFmtId="0" fontId="0" fillId="0" borderId="0" xfId="0" applyAlignment="1">
      <alignment horizontal="left"/>
    </xf>
    <xf numFmtId="3" fontId="90" fillId="0" borderId="100" xfId="40" applyNumberFormat="1" applyFont="1" applyBorder="1" applyAlignment="1">
      <alignment horizontal="center" vertical="center"/>
    </xf>
    <xf numFmtId="9" fontId="66" fillId="31" borderId="0" xfId="2" applyFont="1" applyFill="1" applyAlignment="1">
      <alignment vertical="center"/>
    </xf>
    <xf numFmtId="0" fontId="21" fillId="31" borderId="0" xfId="0" applyFont="1" applyFill="1" applyAlignment="1">
      <alignment horizontal="left" vertical="center"/>
    </xf>
    <xf numFmtId="0" fontId="57" fillId="31" borderId="0" xfId="0" applyFont="1" applyFill="1" applyAlignment="1">
      <alignment vertical="center" wrapText="1"/>
    </xf>
    <xf numFmtId="0" fontId="0" fillId="31" borderId="0" xfId="0" applyFill="1"/>
    <xf numFmtId="0" fontId="58" fillId="31" borderId="0" xfId="0" applyFont="1" applyFill="1" applyAlignment="1">
      <alignment horizontal="left" vertical="center"/>
    </xf>
    <xf numFmtId="167" fontId="57" fillId="11" borderId="0" xfId="0" applyNumberFormat="1" applyFont="1" applyFill="1" applyAlignment="1">
      <alignment horizontal="left" vertical="center"/>
    </xf>
    <xf numFmtId="9" fontId="43" fillId="0" borderId="0" xfId="0" applyNumberFormat="1" applyFont="1" applyAlignment="1">
      <alignment vertical="center"/>
    </xf>
    <xf numFmtId="0" fontId="6" fillId="0" borderId="0" xfId="0" applyFont="1" applyAlignment="1">
      <alignment horizontal="center" vertical="center" wrapText="1"/>
    </xf>
    <xf numFmtId="0" fontId="61" fillId="0" borderId="31" xfId="0" applyFont="1" applyBorder="1" applyAlignment="1">
      <alignment horizontal="left" vertical="center" wrapText="1"/>
    </xf>
    <xf numFmtId="0" fontId="61" fillId="0" borderId="32" xfId="0" applyFont="1" applyBorder="1" applyAlignment="1">
      <alignment horizontal="left" vertical="center" wrapText="1"/>
    </xf>
    <xf numFmtId="0" fontId="61" fillId="0" borderId="56" xfId="0" applyFont="1" applyBorder="1" applyAlignment="1">
      <alignment horizontal="left" vertical="center" wrapText="1"/>
    </xf>
    <xf numFmtId="0" fontId="61" fillId="0" borderId="39" xfId="0" applyFont="1" applyBorder="1" applyAlignment="1">
      <alignment horizontal="left" vertical="center" wrapText="1"/>
    </xf>
    <xf numFmtId="0" fontId="61" fillId="0" borderId="0" xfId="0" applyFont="1" applyAlignment="1">
      <alignment horizontal="left" vertical="center" wrapText="1"/>
    </xf>
    <xf numFmtId="0" fontId="61" fillId="0" borderId="57" xfId="0" applyFont="1" applyBorder="1" applyAlignment="1">
      <alignment horizontal="left" vertical="center" wrapText="1"/>
    </xf>
    <xf numFmtId="0" fontId="61" fillId="0" borderId="38" xfId="0" applyFont="1" applyBorder="1" applyAlignment="1">
      <alignment horizontal="left" vertical="center" wrapText="1"/>
    </xf>
    <xf numFmtId="0" fontId="61" fillId="0" borderId="34" xfId="0" applyFont="1" applyBorder="1" applyAlignment="1">
      <alignment horizontal="left" vertical="center" wrapText="1"/>
    </xf>
    <xf numFmtId="0" fontId="61" fillId="0" borderId="20" xfId="0" applyFont="1" applyBorder="1" applyAlignment="1">
      <alignment horizontal="left" vertical="center" wrapText="1"/>
    </xf>
    <xf numFmtId="0" fontId="7" fillId="0" borderId="0" xfId="0" applyFont="1" applyAlignment="1">
      <alignment horizontal="center" vertical="center" wrapText="1"/>
    </xf>
    <xf numFmtId="0" fontId="52" fillId="13" borderId="0" xfId="0" applyFont="1" applyFill="1" applyAlignment="1">
      <alignment horizontal="left"/>
    </xf>
    <xf numFmtId="0" fontId="47" fillId="14" borderId="0" xfId="0" applyFont="1" applyFill="1" applyAlignment="1">
      <alignment horizontal="center" vertical="center"/>
    </xf>
    <xf numFmtId="0" fontId="51" fillId="17" borderId="23" xfId="0" applyFont="1" applyFill="1" applyBorder="1" applyAlignment="1">
      <alignment horizontal="center" vertical="center"/>
    </xf>
    <xf numFmtId="0" fontId="51" fillId="17" borderId="24" xfId="0" applyFont="1" applyFill="1" applyBorder="1" applyAlignment="1">
      <alignment horizontal="center" vertical="center"/>
    </xf>
    <xf numFmtId="0" fontId="51" fillId="17" borderId="25" xfId="0" applyFont="1" applyFill="1" applyBorder="1" applyAlignment="1">
      <alignment horizontal="center" vertical="center"/>
    </xf>
    <xf numFmtId="0" fontId="48" fillId="16" borderId="0" xfId="0" applyFont="1" applyFill="1" applyAlignment="1">
      <alignment horizontal="center" vertical="center"/>
    </xf>
    <xf numFmtId="0" fontId="46" fillId="18" borderId="0" xfId="0" applyFont="1" applyFill="1" applyAlignment="1">
      <alignment horizontal="center" vertical="center"/>
    </xf>
    <xf numFmtId="0" fontId="47" fillId="15" borderId="0" xfId="0" applyFont="1" applyFill="1" applyAlignment="1">
      <alignment horizontal="center" vertical="center"/>
    </xf>
    <xf numFmtId="0" fontId="49" fillId="0" borderId="0" xfId="0" applyFont="1" applyAlignment="1">
      <alignment horizontal="left" vertical="center"/>
    </xf>
    <xf numFmtId="0" fontId="48" fillId="18" borderId="27" xfId="0" applyFont="1" applyFill="1" applyBorder="1" applyAlignment="1">
      <alignment horizontal="center"/>
    </xf>
    <xf numFmtId="0" fontId="48" fillId="18" borderId="28" xfId="0" applyFont="1" applyFill="1" applyBorder="1" applyAlignment="1">
      <alignment horizontal="center"/>
    </xf>
    <xf numFmtId="0" fontId="48" fillId="18" borderId="29" xfId="0" applyFont="1" applyFill="1" applyBorder="1" applyAlignment="1">
      <alignment horizontal="center"/>
    </xf>
    <xf numFmtId="0" fontId="54" fillId="18" borderId="11" xfId="0" applyFont="1" applyFill="1" applyBorder="1" applyAlignment="1">
      <alignment horizontal="center" vertical="center" wrapText="1"/>
    </xf>
    <xf numFmtId="0" fontId="54" fillId="18" borderId="12" xfId="0" applyFont="1" applyFill="1" applyBorder="1" applyAlignment="1">
      <alignment horizontal="center" vertical="center" wrapText="1"/>
    </xf>
    <xf numFmtId="0" fontId="54" fillId="18" borderId="13" xfId="0" applyFont="1" applyFill="1" applyBorder="1" applyAlignment="1">
      <alignment horizontal="center" vertical="center" wrapText="1"/>
    </xf>
    <xf numFmtId="0" fontId="54" fillId="18" borderId="14" xfId="0" applyFont="1" applyFill="1" applyBorder="1" applyAlignment="1">
      <alignment horizontal="center" vertical="center" wrapText="1"/>
    </xf>
    <xf numFmtId="0" fontId="54" fillId="18" borderId="0" xfId="0" applyFont="1" applyFill="1" applyAlignment="1">
      <alignment horizontal="center" vertical="center" wrapText="1"/>
    </xf>
    <xf numFmtId="0" fontId="54" fillId="18" borderId="15" xfId="0" applyFont="1" applyFill="1" applyBorder="1" applyAlignment="1">
      <alignment horizontal="center" vertical="center" wrapText="1"/>
    </xf>
    <xf numFmtId="0" fontId="54" fillId="18" borderId="16" xfId="0" applyFont="1" applyFill="1" applyBorder="1" applyAlignment="1">
      <alignment horizontal="center" vertical="center" wrapText="1"/>
    </xf>
    <xf numFmtId="0" fontId="54" fillId="18" borderId="17" xfId="0" applyFont="1" applyFill="1" applyBorder="1" applyAlignment="1">
      <alignment horizontal="center" vertical="center" wrapText="1"/>
    </xf>
    <xf numFmtId="0" fontId="54" fillId="18" borderId="18" xfId="0" applyFont="1" applyFill="1" applyBorder="1" applyAlignment="1">
      <alignment horizontal="center" vertical="center" wrapText="1"/>
    </xf>
    <xf numFmtId="0" fontId="88" fillId="0" borderId="12" xfId="0" applyFont="1" applyBorder="1" applyAlignment="1">
      <alignment horizontal="right"/>
    </xf>
    <xf numFmtId="0" fontId="40" fillId="0" borderId="79" xfId="0" applyFont="1" applyBorder="1" applyAlignment="1">
      <alignment horizontal="left" vertical="top" wrapText="1"/>
    </xf>
    <xf numFmtId="0" fontId="40" fillId="0" borderId="110" xfId="0" applyFont="1" applyBorder="1" applyAlignment="1">
      <alignment horizontal="left" vertical="top" wrapText="1"/>
    </xf>
    <xf numFmtId="0" fontId="40" fillId="0" borderId="111" xfId="0" applyFont="1" applyBorder="1" applyAlignment="1">
      <alignment horizontal="left" vertical="top" wrapText="1"/>
    </xf>
    <xf numFmtId="0" fontId="40" fillId="0" borderId="112" xfId="0" applyFont="1" applyBorder="1" applyAlignment="1">
      <alignment horizontal="left" vertical="top" wrapText="1"/>
    </xf>
    <xf numFmtId="0" fontId="40" fillId="0" borderId="0" xfId="0" applyFont="1" applyAlignment="1">
      <alignment horizontal="left" vertical="top" wrapText="1"/>
    </xf>
    <xf numFmtId="0" fontId="40" fillId="0" borderId="113" xfId="0" applyFont="1" applyBorder="1" applyAlignment="1">
      <alignment horizontal="left" vertical="top" wrapText="1"/>
    </xf>
    <xf numFmtId="0" fontId="40" fillId="0" borderId="114" xfId="0" applyFont="1" applyBorder="1" applyAlignment="1">
      <alignment horizontal="left" vertical="top" wrapText="1"/>
    </xf>
    <xf numFmtId="0" fontId="40" fillId="0" borderId="115" xfId="0" applyFont="1" applyBorder="1" applyAlignment="1">
      <alignment horizontal="left" vertical="top" wrapText="1"/>
    </xf>
    <xf numFmtId="0" fontId="40" fillId="0" borderId="116" xfId="0" applyFont="1" applyBorder="1" applyAlignment="1">
      <alignment horizontal="left" vertical="top" wrapText="1"/>
    </xf>
    <xf numFmtId="0" fontId="10" fillId="3" borderId="89"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54" fillId="14"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88" xfId="0" applyFont="1" applyFill="1" applyBorder="1" applyAlignment="1">
      <alignment horizontal="center" vertical="center" wrapText="1"/>
    </xf>
    <xf numFmtId="0" fontId="16" fillId="0" borderId="0" xfId="0" applyFont="1" applyAlignment="1">
      <alignment horizontal="right"/>
    </xf>
    <xf numFmtId="0" fontId="10" fillId="3" borderId="4" xfId="0" applyFont="1" applyFill="1" applyBorder="1" applyAlignment="1">
      <alignment horizontal="center" vertical="center" wrapText="1"/>
    </xf>
    <xf numFmtId="0" fontId="59" fillId="21" borderId="10" xfId="0" applyFont="1" applyFill="1" applyBorder="1" applyAlignment="1">
      <alignment horizontal="center" vertical="center" wrapText="1"/>
    </xf>
    <xf numFmtId="0" fontId="10" fillId="3" borderId="90"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4" xfId="0" applyFont="1" applyFill="1" applyBorder="1" applyAlignment="1">
      <alignment horizontal="center" vertical="center"/>
    </xf>
    <xf numFmtId="0" fontId="60" fillId="0" borderId="0" xfId="0" applyFont="1" applyAlignment="1">
      <alignment horizontal="left" vertical="center" wrapText="1"/>
    </xf>
    <xf numFmtId="0" fontId="60" fillId="13" borderId="63" xfId="0" applyFont="1" applyFill="1" applyBorder="1" applyAlignment="1">
      <alignment horizontal="left" vertical="center" wrapText="1"/>
    </xf>
    <xf numFmtId="0" fontId="60" fillId="13" borderId="60" xfId="0" applyFont="1" applyFill="1" applyBorder="1" applyAlignment="1">
      <alignment horizontal="left" vertical="center" wrapText="1"/>
    </xf>
    <xf numFmtId="0" fontId="60" fillId="13" borderId="61" xfId="0" applyFont="1" applyFill="1" applyBorder="1" applyAlignment="1">
      <alignment horizontal="left" vertical="center" wrapText="1"/>
    </xf>
    <xf numFmtId="0" fontId="60" fillId="13" borderId="64" xfId="0" applyFont="1" applyFill="1" applyBorder="1" applyAlignment="1">
      <alignment horizontal="left" vertical="center" wrapText="1"/>
    </xf>
    <xf numFmtId="0" fontId="60" fillId="13" borderId="0" xfId="0" applyFont="1" applyFill="1" applyAlignment="1">
      <alignment horizontal="left" vertical="center" wrapText="1"/>
    </xf>
    <xf numFmtId="0" fontId="60" fillId="13" borderId="58" xfId="0" applyFont="1" applyFill="1" applyBorder="1" applyAlignment="1">
      <alignment horizontal="left" vertical="center" wrapText="1"/>
    </xf>
    <xf numFmtId="0" fontId="60" fillId="13" borderId="65" xfId="0" applyFont="1" applyFill="1" applyBorder="1" applyAlignment="1">
      <alignment horizontal="left" vertical="center" wrapText="1"/>
    </xf>
    <xf numFmtId="0" fontId="60" fillId="13" borderId="59" xfId="0" applyFont="1" applyFill="1" applyBorder="1" applyAlignment="1">
      <alignment horizontal="left" vertical="center" wrapText="1"/>
    </xf>
    <xf numFmtId="0" fontId="60" fillId="13" borderId="62" xfId="0" applyFont="1" applyFill="1" applyBorder="1" applyAlignment="1">
      <alignment horizontal="left" vertical="center" wrapText="1"/>
    </xf>
    <xf numFmtId="0" fontId="48" fillId="14" borderId="0" xfId="0" applyFont="1" applyFill="1" applyAlignment="1">
      <alignment horizontal="left"/>
    </xf>
    <xf numFmtId="0" fontId="59" fillId="21" borderId="92" xfId="0" applyFont="1" applyFill="1" applyBorder="1" applyAlignment="1">
      <alignment horizontal="center" vertical="center"/>
    </xf>
    <xf numFmtId="0" fontId="48" fillId="14" borderId="0" xfId="0" applyFont="1" applyFill="1" applyAlignment="1">
      <alignment horizontal="left" vertical="center"/>
    </xf>
    <xf numFmtId="0" fontId="59" fillId="21" borderId="8" xfId="0" applyFont="1" applyFill="1" applyBorder="1" applyAlignment="1">
      <alignment horizontal="center" vertical="center" wrapText="1"/>
    </xf>
    <xf numFmtId="0" fontId="59" fillId="21" borderId="94" xfId="0" applyFont="1" applyFill="1" applyBorder="1" applyAlignment="1">
      <alignment horizontal="center" vertical="center" wrapText="1"/>
    </xf>
    <xf numFmtId="0" fontId="59" fillId="21" borderId="92" xfId="0" applyFont="1" applyFill="1" applyBorder="1" applyAlignment="1">
      <alignment horizontal="center" vertical="center" wrapText="1"/>
    </xf>
    <xf numFmtId="0" fontId="59" fillId="21" borderId="93" xfId="0" applyFont="1" applyFill="1" applyBorder="1" applyAlignment="1">
      <alignment horizontal="center" vertical="center" wrapText="1"/>
    </xf>
    <xf numFmtId="0" fontId="59" fillId="27" borderId="92" xfId="0" applyFont="1" applyFill="1" applyBorder="1" applyAlignment="1">
      <alignment horizontal="center" vertical="center" wrapText="1"/>
    </xf>
    <xf numFmtId="0" fontId="59" fillId="27" borderId="92" xfId="0" applyFont="1" applyFill="1" applyBorder="1" applyAlignment="1">
      <alignment horizontal="center" vertical="center"/>
    </xf>
    <xf numFmtId="0" fontId="8" fillId="0" borderId="0" xfId="0" applyFont="1" applyAlignment="1">
      <alignment horizontal="center" wrapText="1"/>
    </xf>
    <xf numFmtId="0" fontId="82" fillId="20" borderId="92" xfId="0" applyFont="1" applyFill="1" applyBorder="1" applyAlignment="1">
      <alignment horizontal="center"/>
    </xf>
    <xf numFmtId="0" fontId="48" fillId="14" borderId="0" xfId="0" applyFont="1" applyFill="1" applyAlignment="1">
      <alignment horizontal="center"/>
    </xf>
    <xf numFmtId="0" fontId="82" fillId="20" borderId="92" xfId="0" applyFont="1" applyFill="1" applyBorder="1" applyAlignment="1">
      <alignment horizontal="center" vertical="center"/>
    </xf>
    <xf numFmtId="0" fontId="38" fillId="0" borderId="0" xfId="0" applyFont="1" applyAlignment="1">
      <alignment horizontal="right"/>
    </xf>
    <xf numFmtId="0" fontId="44" fillId="23" borderId="92" xfId="0" applyFont="1" applyFill="1" applyBorder="1" applyAlignment="1">
      <alignment horizontal="center" vertical="center" wrapText="1"/>
    </xf>
    <xf numFmtId="0" fontId="44" fillId="26" borderId="92" xfId="0" applyFont="1" applyFill="1" applyBorder="1" applyAlignment="1">
      <alignment horizontal="center" vertical="center" wrapText="1"/>
    </xf>
    <xf numFmtId="0" fontId="48" fillId="20" borderId="0" xfId="0" applyFont="1" applyFill="1" applyAlignment="1">
      <alignment horizontal="center" vertical="center"/>
    </xf>
    <xf numFmtId="0" fontId="48" fillId="16" borderId="0" xfId="0" applyFont="1" applyFill="1" applyAlignment="1">
      <alignment horizontal="left"/>
    </xf>
    <xf numFmtId="0" fontId="54" fillId="16" borderId="14" xfId="0" applyFont="1" applyFill="1" applyBorder="1" applyAlignment="1">
      <alignment horizontal="center" vertical="center" wrapText="1"/>
    </xf>
    <xf numFmtId="0" fontId="54" fillId="16" borderId="0" xfId="0" applyFont="1" applyFill="1" applyAlignment="1">
      <alignment horizontal="center" vertical="center" wrapText="1"/>
    </xf>
    <xf numFmtId="0" fontId="92" fillId="0" borderId="0" xfId="0" applyFont="1" applyAlignment="1">
      <alignment horizontal="left" vertical="center" wrapText="1"/>
    </xf>
    <xf numFmtId="0" fontId="54" fillId="15" borderId="0" xfId="0" applyFont="1" applyFill="1" applyAlignment="1">
      <alignment horizontal="center" vertical="center" wrapText="1"/>
    </xf>
    <xf numFmtId="0" fontId="12" fillId="23" borderId="92" xfId="0" applyFont="1" applyFill="1" applyBorder="1" applyAlignment="1">
      <alignment horizontal="center" vertical="center" wrapText="1"/>
    </xf>
    <xf numFmtId="0" fontId="38" fillId="0" borderId="0" xfId="0" applyFont="1" applyAlignment="1">
      <alignment horizontal="left"/>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56"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0" applyFont="1" applyAlignment="1">
      <alignment horizontal="left" vertical="center" wrapText="1"/>
    </xf>
    <xf numFmtId="0" fontId="1" fillId="0" borderId="57" xfId="0" applyFont="1" applyBorder="1" applyAlignment="1">
      <alignment horizontal="left" vertical="center" wrapText="1"/>
    </xf>
    <xf numFmtId="0" fontId="1" fillId="0" borderId="38" xfId="0" applyFont="1" applyBorder="1" applyAlignment="1">
      <alignment horizontal="left" vertical="center" wrapText="1"/>
    </xf>
    <xf numFmtId="0" fontId="1" fillId="0" borderId="34" xfId="0" applyFont="1" applyBorder="1" applyAlignment="1">
      <alignment horizontal="left" vertical="center" wrapText="1"/>
    </xf>
    <xf numFmtId="0" fontId="1" fillId="0" borderId="20" xfId="0" applyFont="1" applyBorder="1" applyAlignment="1">
      <alignment horizontal="left" vertical="center" wrapText="1"/>
    </xf>
    <xf numFmtId="0" fontId="44" fillId="26" borderId="26" xfId="0" applyFont="1" applyFill="1" applyBorder="1" applyAlignment="1">
      <alignment horizontal="center" vertical="center" wrapText="1"/>
    </xf>
    <xf numFmtId="0" fontId="44" fillId="26" borderId="123" xfId="0" applyFont="1" applyFill="1" applyBorder="1" applyAlignment="1">
      <alignment horizontal="center" vertical="center" wrapText="1"/>
    </xf>
    <xf numFmtId="0" fontId="85" fillId="0" borderId="0" xfId="0" applyFont="1" applyAlignment="1">
      <alignment horizontal="left" wrapText="1"/>
    </xf>
    <xf numFmtId="0" fontId="44" fillId="23" borderId="26" xfId="0" applyFont="1" applyFill="1" applyBorder="1" applyAlignment="1">
      <alignment horizontal="center" vertical="center" wrapText="1"/>
    </xf>
    <xf numFmtId="0" fontId="44" fillId="23" borderId="123" xfId="0" applyFont="1" applyFill="1" applyBorder="1" applyAlignment="1">
      <alignment horizontal="center" vertical="center" wrapText="1"/>
    </xf>
    <xf numFmtId="0" fontId="57" fillId="0" borderId="0" xfId="0" applyFont="1" applyAlignment="1">
      <alignment horizontal="center" vertical="center"/>
    </xf>
    <xf numFmtId="0" fontId="72" fillId="11" borderId="0" xfId="0" applyFont="1" applyFill="1" applyAlignment="1">
      <alignment horizontal="center" vertical="center"/>
    </xf>
    <xf numFmtId="0" fontId="65" fillId="11" borderId="0" xfId="0" applyFont="1" applyFill="1" applyAlignment="1">
      <alignment horizontal="left" vertical="center"/>
    </xf>
    <xf numFmtId="0" fontId="58" fillId="24" borderId="92" xfId="0" applyFont="1" applyFill="1" applyBorder="1" applyAlignment="1">
      <alignment horizontal="center" vertical="center" wrapText="1"/>
    </xf>
    <xf numFmtId="0" fontId="44" fillId="26" borderId="124" xfId="0" applyFont="1" applyFill="1" applyBorder="1" applyAlignment="1">
      <alignment horizontal="center" vertical="center" wrapText="1"/>
    </xf>
    <xf numFmtId="9" fontId="44" fillId="23" borderId="26" xfId="2" applyFont="1" applyFill="1" applyBorder="1" applyAlignment="1">
      <alignment horizontal="center" vertical="center" wrapText="1"/>
    </xf>
    <xf numFmtId="9" fontId="44" fillId="23" borderId="124" xfId="2" applyFont="1" applyFill="1" applyBorder="1" applyAlignment="1">
      <alignment horizontal="center" vertical="center" wrapText="1"/>
    </xf>
    <xf numFmtId="9" fontId="44" fillId="23" borderId="123" xfId="2" applyFont="1" applyFill="1" applyBorder="1" applyAlignment="1">
      <alignment horizontal="center" vertical="center" wrapText="1"/>
    </xf>
    <xf numFmtId="0" fontId="54" fillId="16" borderId="11" xfId="0" applyFont="1" applyFill="1" applyBorder="1" applyAlignment="1">
      <alignment horizontal="center" vertical="center" wrapText="1"/>
    </xf>
    <xf numFmtId="0" fontId="54" fillId="16" borderId="12" xfId="0" applyFont="1" applyFill="1" applyBorder="1" applyAlignment="1">
      <alignment horizontal="center" vertical="center" wrapText="1"/>
    </xf>
    <xf numFmtId="0" fontId="54" fillId="16" borderId="16" xfId="0" applyFont="1" applyFill="1" applyBorder="1" applyAlignment="1">
      <alignment horizontal="center" vertical="center" wrapText="1"/>
    </xf>
    <xf numFmtId="0" fontId="54" fillId="16" borderId="17" xfId="0" applyFont="1" applyFill="1" applyBorder="1" applyAlignment="1">
      <alignment horizontal="center" vertical="center" wrapText="1"/>
    </xf>
    <xf numFmtId="0" fontId="65" fillId="32" borderId="0" xfId="0" applyFont="1" applyFill="1" applyAlignment="1">
      <alignment horizontal="left" vertical="center"/>
    </xf>
    <xf numFmtId="9" fontId="44" fillId="23" borderId="125" xfId="2" applyFont="1" applyFill="1" applyBorder="1" applyAlignment="1">
      <alignment horizontal="center" vertical="center" wrapText="1"/>
    </xf>
    <xf numFmtId="9" fontId="44" fillId="23" borderId="22" xfId="2" applyFont="1" applyFill="1" applyBorder="1" applyAlignment="1">
      <alignment horizontal="center" vertical="center" wrapText="1"/>
    </xf>
    <xf numFmtId="0" fontId="44" fillId="26" borderId="125" xfId="0" applyFont="1" applyFill="1" applyBorder="1" applyAlignment="1">
      <alignment horizontal="center" vertical="center" wrapText="1"/>
    </xf>
    <xf numFmtId="0" fontId="44" fillId="26" borderId="22" xfId="0" applyFont="1" applyFill="1" applyBorder="1" applyAlignment="1">
      <alignment horizontal="center" vertical="center" wrapText="1"/>
    </xf>
    <xf numFmtId="0" fontId="0" fillId="0" borderId="19" xfId="0" applyBorder="1" applyAlignment="1">
      <alignment horizontal="center" vertical="center" wrapText="1"/>
    </xf>
    <xf numFmtId="0" fontId="86" fillId="0" borderId="0" xfId="0" applyFont="1" applyAlignment="1">
      <alignment horizontal="left" wrapText="1"/>
    </xf>
    <xf numFmtId="0" fontId="0" fillId="0" borderId="0" xfId="0" applyAlignment="1">
      <alignment horizontal="left" wrapText="1"/>
    </xf>
    <xf numFmtId="0" fontId="44" fillId="23" borderId="138" xfId="0" applyFont="1" applyFill="1" applyBorder="1" applyAlignment="1">
      <alignment horizontal="center" vertical="center" wrapText="1"/>
    </xf>
    <xf numFmtId="0" fontId="44" fillId="26" borderId="138" xfId="0" applyFont="1" applyFill="1" applyBorder="1" applyAlignment="1">
      <alignment horizontal="center" vertical="center" wrapText="1"/>
    </xf>
    <xf numFmtId="0" fontId="44" fillId="26" borderId="66" xfId="0" applyFont="1" applyFill="1" applyBorder="1" applyAlignment="1">
      <alignment horizontal="center" vertical="center" wrapText="1"/>
    </xf>
    <xf numFmtId="0" fontId="44" fillId="26" borderId="95"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0" xfId="0" applyFont="1" applyAlignment="1">
      <alignment horizontal="center" vertical="center" wrapText="1"/>
    </xf>
    <xf numFmtId="0" fontId="1" fillId="0" borderId="5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126" xfId="0" applyFont="1" applyBorder="1" applyAlignment="1">
      <alignment horizontal="center" vertical="center" wrapText="1"/>
    </xf>
    <xf numFmtId="0" fontId="44" fillId="23" borderId="128" xfId="0" applyFont="1" applyFill="1" applyBorder="1" applyAlignment="1">
      <alignment horizontal="center" vertical="center" wrapText="1"/>
    </xf>
    <xf numFmtId="0" fontId="44" fillId="23" borderId="129" xfId="0" applyFont="1" applyFill="1" applyBorder="1" applyAlignment="1">
      <alignment horizontal="center" vertical="center" wrapText="1"/>
    </xf>
    <xf numFmtId="0" fontId="44" fillId="23" borderId="130" xfId="0" applyFont="1" applyFill="1" applyBorder="1" applyAlignment="1">
      <alignment horizontal="center" vertical="center" wrapText="1"/>
    </xf>
    <xf numFmtId="0" fontId="54" fillId="16" borderId="13" xfId="0" applyFont="1" applyFill="1" applyBorder="1" applyAlignment="1">
      <alignment horizontal="center" vertical="center" wrapText="1"/>
    </xf>
    <xf numFmtId="0" fontId="54" fillId="16" borderId="15" xfId="0" applyFont="1" applyFill="1" applyBorder="1" applyAlignment="1">
      <alignment horizontal="center" vertical="center" wrapText="1"/>
    </xf>
    <xf numFmtId="0" fontId="54" fillId="16" borderId="18" xfId="0" applyFont="1" applyFill="1" applyBorder="1" applyAlignment="1">
      <alignment horizontal="center" vertical="center" wrapText="1"/>
    </xf>
    <xf numFmtId="0" fontId="1" fillId="0" borderId="50" xfId="0" applyFont="1" applyBorder="1" applyAlignment="1">
      <alignment horizontal="left" vertical="center" wrapText="1"/>
    </xf>
    <xf numFmtId="0" fontId="1" fillId="0" borderId="45" xfId="0" applyFont="1" applyBorder="1" applyAlignment="1">
      <alignment horizontal="left" vertical="center" wrapText="1"/>
    </xf>
    <xf numFmtId="0" fontId="1" fillId="0" borderId="47" xfId="0" applyFont="1" applyBorder="1" applyAlignment="1">
      <alignment horizontal="left" vertical="center" wrapText="1"/>
    </xf>
    <xf numFmtId="0" fontId="1" fillId="0" borderId="55" xfId="0" applyFont="1" applyBorder="1" applyAlignment="1">
      <alignment horizontal="left" vertical="center" wrapText="1"/>
    </xf>
    <xf numFmtId="0" fontId="1" fillId="0" borderId="44" xfId="0" applyFont="1" applyBorder="1" applyAlignment="1">
      <alignment horizontal="left" vertical="center" wrapText="1"/>
    </xf>
    <xf numFmtId="0" fontId="1" fillId="0" borderId="54" xfId="0" applyFont="1" applyBorder="1" applyAlignment="1">
      <alignment horizontal="left" vertical="center" wrapText="1"/>
    </xf>
    <xf numFmtId="0" fontId="1" fillId="0" borderId="46" xfId="0" applyFont="1" applyBorder="1" applyAlignment="1">
      <alignment horizontal="left" vertical="center" wrapText="1"/>
    </xf>
    <xf numFmtId="0" fontId="1" fillId="0" borderId="51" xfId="0" applyFont="1" applyBorder="1" applyAlignment="1">
      <alignment horizontal="left" vertical="center" wrapText="1"/>
    </xf>
    <xf numFmtId="0" fontId="38" fillId="0" borderId="12" xfId="0" applyFont="1" applyBorder="1" applyAlignment="1">
      <alignment horizontal="right"/>
    </xf>
    <xf numFmtId="0" fontId="48" fillId="17" borderId="0" xfId="0" applyFont="1" applyFill="1" applyAlignment="1">
      <alignment horizontal="left" vertical="center"/>
    </xf>
    <xf numFmtId="0" fontId="48" fillId="17" borderId="0" xfId="0" applyFont="1" applyFill="1" applyAlignment="1">
      <alignment horizontal="center" vertical="center"/>
    </xf>
    <xf numFmtId="0" fontId="12" fillId="23" borderId="26" xfId="0" applyFont="1" applyFill="1" applyBorder="1" applyAlignment="1">
      <alignment horizontal="center" vertical="center" wrapText="1"/>
    </xf>
    <xf numFmtId="0" fontId="12" fillId="23" borderId="123" xfId="0" applyFont="1" applyFill="1" applyBorder="1" applyAlignment="1">
      <alignment horizontal="center" vertical="center" wrapText="1"/>
    </xf>
    <xf numFmtId="0" fontId="73" fillId="16" borderId="14" xfId="0" applyFont="1" applyFill="1" applyBorder="1" applyAlignment="1">
      <alignment horizontal="center" vertical="center" wrapText="1"/>
    </xf>
    <xf numFmtId="0" fontId="73" fillId="16" borderId="0" xfId="0" applyFont="1" applyFill="1" applyAlignment="1">
      <alignment horizontal="center" vertical="center" wrapText="1"/>
    </xf>
    <xf numFmtId="0" fontId="69" fillId="33" borderId="53" xfId="0" applyFont="1" applyFill="1" applyBorder="1" applyAlignment="1">
      <alignment horizontal="center" vertical="center" wrapText="1"/>
    </xf>
    <xf numFmtId="0" fontId="69" fillId="33" borderId="67" xfId="0" applyFont="1" applyFill="1" applyBorder="1" applyAlignment="1">
      <alignment horizontal="center" vertical="center" wrapText="1"/>
    </xf>
    <xf numFmtId="0" fontId="69" fillId="33" borderId="43" xfId="0" applyFont="1" applyFill="1" applyBorder="1" applyAlignment="1">
      <alignment horizontal="center" vertical="center" wrapText="1"/>
    </xf>
    <xf numFmtId="0" fontId="12" fillId="23" borderId="124" xfId="0" applyFont="1" applyFill="1" applyBorder="1" applyAlignment="1">
      <alignment horizontal="center" vertical="center" wrapText="1"/>
    </xf>
    <xf numFmtId="0" fontId="73" fillId="16" borderId="11"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13" xfId="0" applyFont="1" applyFill="1" applyBorder="1" applyAlignment="1">
      <alignment horizontal="center" vertical="center" wrapText="1"/>
    </xf>
    <xf numFmtId="0" fontId="73" fillId="16" borderId="15" xfId="0" applyFont="1" applyFill="1" applyBorder="1" applyAlignment="1">
      <alignment horizontal="center" vertical="center" wrapText="1"/>
    </xf>
    <xf numFmtId="0" fontId="73" fillId="16" borderId="16" xfId="0" applyFont="1" applyFill="1" applyBorder="1" applyAlignment="1">
      <alignment horizontal="center" vertical="center" wrapText="1"/>
    </xf>
    <xf numFmtId="0" fontId="73" fillId="16" borderId="17" xfId="0" applyFont="1" applyFill="1" applyBorder="1" applyAlignment="1">
      <alignment horizontal="center" vertical="center" wrapText="1"/>
    </xf>
    <xf numFmtId="0" fontId="73" fillId="16" borderId="18" xfId="0" applyFont="1" applyFill="1" applyBorder="1" applyAlignment="1">
      <alignment horizontal="center" vertical="center" wrapText="1"/>
    </xf>
    <xf numFmtId="0" fontId="57" fillId="31" borderId="0" xfId="0" applyFont="1" applyFill="1" applyAlignment="1">
      <alignment horizontal="left" vertical="center" wrapText="1"/>
    </xf>
    <xf numFmtId="0" fontId="14" fillId="16" borderId="12" xfId="0" applyFont="1" applyFill="1" applyBorder="1" applyAlignment="1">
      <alignment horizontal="center" vertical="center" wrapText="1"/>
    </xf>
    <xf numFmtId="0" fontId="14" fillId="16" borderId="13" xfId="0" applyFont="1" applyFill="1" applyBorder="1" applyAlignment="1">
      <alignment horizontal="center" vertical="center" wrapText="1"/>
    </xf>
    <xf numFmtId="0" fontId="14" fillId="16" borderId="14" xfId="0" applyFont="1" applyFill="1" applyBorder="1" applyAlignment="1">
      <alignment horizontal="center" vertical="center" wrapText="1"/>
    </xf>
    <xf numFmtId="0" fontId="14" fillId="16" borderId="0" xfId="0" applyFont="1" applyFill="1" applyAlignment="1">
      <alignment horizontal="center" vertical="center" wrapText="1"/>
    </xf>
    <xf numFmtId="0" fontId="14" fillId="16" borderId="15" xfId="0" applyFont="1" applyFill="1" applyBorder="1" applyAlignment="1">
      <alignment horizontal="center" vertical="center" wrapText="1"/>
    </xf>
    <xf numFmtId="0" fontId="14" fillId="16" borderId="16" xfId="0" applyFont="1" applyFill="1" applyBorder="1" applyAlignment="1">
      <alignment horizontal="center" vertical="center" wrapText="1"/>
    </xf>
    <xf numFmtId="0" fontId="14" fillId="16" borderId="17" xfId="0" applyFont="1" applyFill="1" applyBorder="1" applyAlignment="1">
      <alignment horizontal="center" vertical="center" wrapText="1"/>
    </xf>
    <xf numFmtId="0" fontId="14" fillId="16" borderId="18" xfId="0" applyFont="1" applyFill="1" applyBorder="1" applyAlignment="1">
      <alignment horizontal="center" vertical="center" wrapText="1"/>
    </xf>
  </cellXfs>
  <cellStyles count="88">
    <cellStyle name="Accent" xfId="22" xr:uid="{00000000-0005-0000-0000-000000000000}"/>
    <cellStyle name="Accent 1" xfId="23" xr:uid="{00000000-0005-0000-0000-000001000000}"/>
    <cellStyle name="Accent 1 2" xfId="44" xr:uid="{F83BD3A2-BE5C-44F0-84D8-541C8B9749FE}"/>
    <cellStyle name="Accent 1 3" xfId="62" xr:uid="{E2C4692D-6404-4E53-BC27-2D66C74F3F04}"/>
    <cellStyle name="Accent 2" xfId="24" xr:uid="{00000000-0005-0000-0000-000002000000}"/>
    <cellStyle name="Accent 2 2" xfId="45" xr:uid="{25628187-1BCA-4745-A27F-828DEB07A3E1}"/>
    <cellStyle name="Accent 2 3" xfId="63" xr:uid="{F09688C2-D16C-496F-AB79-57F454826A4B}"/>
    <cellStyle name="Accent 3" xfId="25" xr:uid="{00000000-0005-0000-0000-000003000000}"/>
    <cellStyle name="Accent 3 2" xfId="46" xr:uid="{67F6CBE0-5AB9-4E83-A571-1AED2A3B2818}"/>
    <cellStyle name="Accent 3 3" xfId="64" xr:uid="{9C4B28CE-5A6F-4260-A997-C0B4FAF11313}"/>
    <cellStyle name="Accent 4" xfId="43" xr:uid="{8C605318-2F5A-4FFD-A297-7859ABD2A02E}"/>
    <cellStyle name="Accent 5" xfId="61" xr:uid="{94EE5077-884C-4062-A93F-4332890BC799}"/>
    <cellStyle name="Bad" xfId="26" xr:uid="{00000000-0005-0000-0000-000004000000}"/>
    <cellStyle name="Bad 2" xfId="47" xr:uid="{77DEDCCC-2444-4174-80B2-926A768CEC6F}"/>
    <cellStyle name="Bad 3" xfId="65" xr:uid="{989DAD89-DA56-4803-A765-DCEEF107EA23}"/>
    <cellStyle name="Error" xfId="27" xr:uid="{00000000-0005-0000-0000-000005000000}"/>
    <cellStyle name="Error 2" xfId="48" xr:uid="{BDB69391-EBD6-483B-B9F3-7C3C0D09AC51}"/>
    <cellStyle name="Error 3" xfId="66" xr:uid="{AFC226D2-ABDD-493F-98B9-9E13FA728130}"/>
    <cellStyle name="Footnote" xfId="28" xr:uid="{00000000-0005-0000-0000-000006000000}"/>
    <cellStyle name="Footnote 2" xfId="49" xr:uid="{DD7E6D65-5E35-444D-BB5D-D70CF8EF7E5D}"/>
    <cellStyle name="Footnote 3" xfId="67" xr:uid="{F094642B-19A5-4EDE-8338-11FF16AF62FD}"/>
    <cellStyle name="Good" xfId="29" xr:uid="{00000000-0005-0000-0000-000007000000}"/>
    <cellStyle name="Good 2" xfId="50" xr:uid="{5ACE3DE2-54B7-4660-A50E-62049FF84528}"/>
    <cellStyle name="Good 3" xfId="68" xr:uid="{71259AA8-3872-4273-969F-CE7AAD9B70BC}"/>
    <cellStyle name="Heading" xfId="69" xr:uid="{1655DE38-AF74-4221-B5D4-5F011D35BAAB}"/>
    <cellStyle name="Heading (user)" xfId="30" xr:uid="{00000000-0005-0000-0000-000008000000}"/>
    <cellStyle name="Heading (user) 2" xfId="51" xr:uid="{47A0BEA2-4806-46CC-9E4E-1CC13CE1105D}"/>
    <cellStyle name="Heading 1" xfId="31" xr:uid="{00000000-0005-0000-0000-000009000000}"/>
    <cellStyle name="Heading 1 2" xfId="52" xr:uid="{3428C20C-08EB-4AA3-BFEF-AEA2BC0CADD4}"/>
    <cellStyle name="Heading 1 3" xfId="70" xr:uid="{646B7961-820E-4156-874C-7AB4EF51383B}"/>
    <cellStyle name="Heading 2" xfId="32" xr:uid="{00000000-0005-0000-0000-00000A000000}"/>
    <cellStyle name="Heading 2 2" xfId="53" xr:uid="{4A34328B-F5F1-4FF3-AB3E-DBB145CC9C86}"/>
    <cellStyle name="Heading 2 3" xfId="71" xr:uid="{F86AEAD2-F094-454C-9548-C026FEFAADEF}"/>
    <cellStyle name="Hyperlink" xfId="54" xr:uid="{A2274FA3-F47A-426E-B941-0732F5702A87}"/>
    <cellStyle name="Hyperlink 2" xfId="72" xr:uid="{B4F4F5EA-0130-4E9F-ADB5-AB22965C7198}"/>
    <cellStyle name="Lien hypertexte" xfId="3" builtinId="8"/>
    <cellStyle name="Lien hypertexte 2" xfId="20" xr:uid="{00000000-0005-0000-0000-00000C000000}"/>
    <cellStyle name="Lien hypertexte 2 2" xfId="82" xr:uid="{A9178C6B-EA89-40BD-ADA9-DF1AC06EC19B}"/>
    <cellStyle name="Lien hypertexte 2 3" xfId="85" xr:uid="{6D7733F3-D0C0-4595-9475-73C2CEB39A24}"/>
    <cellStyle name="Lien hypertexte 2 4" xfId="79" xr:uid="{0E511373-D1E4-4F2F-8A40-2EBBFEACD63A}"/>
    <cellStyle name="Lien hypertexte 3" xfId="87" xr:uid="{09E35634-9C73-444D-81A7-F71A1AF39A2F}"/>
    <cellStyle name="Milliers" xfId="1" builtinId="3"/>
    <cellStyle name="Milliers 2" xfId="10" xr:uid="{00000000-0005-0000-0000-00000E000000}"/>
    <cellStyle name="Milliers 2 2" xfId="15" xr:uid="{00000000-0005-0000-0000-00000F000000}"/>
    <cellStyle name="Milliers 2 3" xfId="84" xr:uid="{34168529-EFAB-4321-8463-179838E586B8}"/>
    <cellStyle name="Milliers 3" xfId="14" xr:uid="{00000000-0005-0000-0000-000010000000}"/>
    <cellStyle name="Milliers 3 2" xfId="18" xr:uid="{00000000-0005-0000-0000-000011000000}"/>
    <cellStyle name="Milliers 3 3" xfId="80" xr:uid="{44E959ED-4F70-4BE9-9673-3BEA5F4BB584}"/>
    <cellStyle name="Milliers 4" xfId="6" xr:uid="{00000000-0005-0000-0000-000012000000}"/>
    <cellStyle name="Milliers 4 2" xfId="83" xr:uid="{F6DB4B13-7DEF-4757-A108-855EBA7C3029}"/>
    <cellStyle name="Monétaire" xfId="39" builtinId="4"/>
    <cellStyle name="Neutral" xfId="33" xr:uid="{00000000-0005-0000-0000-000014000000}"/>
    <cellStyle name="Neutral 2" xfId="55" xr:uid="{7823C68E-E289-4831-BE75-DAAD123D6EA1}"/>
    <cellStyle name="Neutral 3" xfId="73" xr:uid="{D375C817-1D37-4084-B76A-501D06D35C4E}"/>
    <cellStyle name="Normal" xfId="0" builtinId="0"/>
    <cellStyle name="Normal 2" xfId="4" xr:uid="{00000000-0005-0000-0000-000016000000}"/>
    <cellStyle name="Normal 2 2" xfId="11" xr:uid="{00000000-0005-0000-0000-000017000000}"/>
    <cellStyle name="Normal 2 2 2" xfId="78" xr:uid="{17AAA88D-FCC0-4131-9729-09FBA5C06424}"/>
    <cellStyle name="Normal 2 3" xfId="13" xr:uid="{00000000-0005-0000-0000-000018000000}"/>
    <cellStyle name="Normal 2 4" xfId="8" xr:uid="{00000000-0005-0000-0000-000019000000}"/>
    <cellStyle name="Normal 3" xfId="5" xr:uid="{00000000-0005-0000-0000-00001A000000}"/>
    <cellStyle name="Normal 3 2" xfId="12" xr:uid="{00000000-0005-0000-0000-00001B000000}"/>
    <cellStyle name="Normal 3 2 2" xfId="86" xr:uid="{37516929-43F2-41A4-B61C-5A3B2666E703}"/>
    <cellStyle name="Normal 3 3" xfId="7" xr:uid="{00000000-0005-0000-0000-00001C000000}"/>
    <cellStyle name="Normal 3 4" xfId="38" xr:uid="{00000000-0005-0000-0000-00001D000000}"/>
    <cellStyle name="Normal 3 5" xfId="77" xr:uid="{A002ED61-A3D4-4F88-B0C7-C8FAEF0C5F49}"/>
    <cellStyle name="Normal 4" xfId="16" xr:uid="{00000000-0005-0000-0000-00001E000000}"/>
    <cellStyle name="Normal 4 2" xfId="81" xr:uid="{225EF2CC-809C-4A6A-A206-02A047735039}"/>
    <cellStyle name="Normal 5" xfId="17" xr:uid="{00000000-0005-0000-0000-00001F000000}"/>
    <cellStyle name="Normal 5 2" xfId="9" xr:uid="{00000000-0005-0000-0000-000020000000}"/>
    <cellStyle name="Normal 6" xfId="19" xr:uid="{00000000-0005-0000-0000-000021000000}"/>
    <cellStyle name="Normal 7" xfId="21" xr:uid="{00000000-0005-0000-0000-000022000000}"/>
    <cellStyle name="Normal 8" xfId="41" xr:uid="{02499386-345A-4806-801B-B0B25995BCC9}"/>
    <cellStyle name="Normal 9" xfId="76" xr:uid="{26D7FDFF-8C7D-43C4-AD86-6537B971BAD4}"/>
    <cellStyle name="Normal_Feuil1" xfId="40" xr:uid="{00000000-0005-0000-0000-000023000000}"/>
    <cellStyle name="Note" xfId="34" xr:uid="{00000000-0005-0000-0000-000024000000}"/>
    <cellStyle name="Note 2" xfId="42" xr:uid="{680B4B61-8F3B-403A-B604-BA8B83AE4109}"/>
    <cellStyle name="Note 3" xfId="60" xr:uid="{A5BE8BD9-0B5E-4F8E-B668-B9FB678F36CF}"/>
    <cellStyle name="Pourcentage" xfId="2" builtinId="5"/>
    <cellStyle name="Result" xfId="74" xr:uid="{B44DCD06-79B5-486C-865C-C07FF4226D82}"/>
    <cellStyle name="Result (user)" xfId="56" xr:uid="{DC8CE0AD-5DD9-43D2-A086-4B799A700F46}"/>
    <cellStyle name="Status" xfId="35" xr:uid="{00000000-0005-0000-0000-000026000000}"/>
    <cellStyle name="Status 2" xfId="57" xr:uid="{83E81EAB-3C29-49B7-BD70-1E2D05E1A216}"/>
    <cellStyle name="Text" xfId="36" xr:uid="{00000000-0005-0000-0000-000027000000}"/>
    <cellStyle name="Text 2" xfId="58" xr:uid="{041F085E-C86A-46D5-BEA9-DC5EDAAF670E}"/>
    <cellStyle name="Warning" xfId="37" xr:uid="{00000000-0005-0000-0000-000028000000}"/>
    <cellStyle name="Warning 2" xfId="59" xr:uid="{BA248D2E-D9FD-4BBB-91CF-75EBB849EB6B}"/>
    <cellStyle name="Warning 3" xfId="75" xr:uid="{B874577A-969D-4615-99EE-800512295C3B}"/>
  </cellStyles>
  <dxfs count="0"/>
  <tableStyles count="0" defaultTableStyle="TableStyleMedium2" defaultPivotStyle="PivotStyleLight16"/>
  <colors>
    <mruColors>
      <color rgb="FFF8F8F8"/>
      <color rgb="FF6EC3BD"/>
      <color rgb="FF6B6D70"/>
      <color rgb="FFD7F6F5"/>
      <color rgb="FFCAD400"/>
      <color rgb="FFE46C0A"/>
      <color rgb="FF007188"/>
      <color rgb="FF9DD7D3"/>
      <color rgb="FFD9F7F6"/>
      <color rgb="FF222A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rtl="0">
              <a:defRPr lang="en-US" sz="1100" b="0" i="0" u="none" strike="noStrike" kern="1200" spc="0" baseline="0">
                <a:solidFill>
                  <a:srgbClr val="6B6D70"/>
                </a:solidFill>
                <a:latin typeface="Myriad Pro" panose="020B0503030403020204" pitchFamily="34" charset="0"/>
                <a:ea typeface="+mn-ea"/>
                <a:cs typeface="+mn-cs"/>
              </a:defRPr>
            </a:pPr>
            <a:r>
              <a:rPr lang="en-US" sz="1100" b="1" i="0" u="none" strike="noStrike" kern="1200" spc="0" baseline="0">
                <a:solidFill>
                  <a:srgbClr val="6B6D70"/>
                </a:solidFill>
                <a:latin typeface="Myriad Pro" panose="020B0503030403020204" pitchFamily="34" charset="0"/>
                <a:ea typeface="+mn-ea"/>
                <a:cs typeface="+mn-cs"/>
              </a:rPr>
              <a:t>CAMPING</a:t>
            </a:r>
          </a:p>
          <a:p>
            <a:pPr algn="ctr" rtl="0">
              <a:defRPr lang="en-US" sz="1100">
                <a:solidFill>
                  <a:srgbClr val="6B6D70"/>
                </a:solidFill>
                <a:latin typeface="Myriad Pro" panose="020B0503030403020204" pitchFamily="34" charset="0"/>
              </a:defRPr>
            </a:pPr>
            <a:r>
              <a:rPr lang="en-US" sz="1100" b="0" i="0" u="none" strike="noStrike" kern="1200" spc="0" baseline="0">
                <a:solidFill>
                  <a:srgbClr val="6B6D70"/>
                </a:solidFill>
                <a:latin typeface="Myriad Pro" panose="020B0503030403020204" pitchFamily="34" charset="0"/>
                <a:ea typeface="+mn-ea"/>
                <a:cs typeface="+mn-cs"/>
              </a:rPr>
              <a:t>Part du nombre de lits par classement </a:t>
            </a:r>
          </a:p>
        </c:rich>
      </c:tx>
      <c:layout>
        <c:manualLayout>
          <c:xMode val="edge"/>
          <c:yMode val="edge"/>
          <c:x val="0.21966186868686868"/>
          <c:y val="0"/>
        </c:manualLayout>
      </c:layout>
      <c:overlay val="0"/>
      <c:spPr>
        <a:noFill/>
        <a:ln>
          <a:noFill/>
        </a:ln>
        <a:effectLst/>
      </c:spPr>
      <c:txPr>
        <a:bodyPr rot="0" spcFirstLastPara="1" vertOverflow="ellipsis" vert="horz" wrap="square" anchor="ctr" anchorCtr="1"/>
        <a:lstStyle/>
        <a:p>
          <a:pPr algn="ctr" rtl="0">
            <a:defRPr lang="en-US" sz="1100" b="0" i="0" u="none" strike="noStrike" kern="1200" spc="0" baseline="0">
              <a:solidFill>
                <a:srgbClr val="6B6D70"/>
              </a:solidFill>
              <a:latin typeface="Myriad Pro" panose="020B0503030403020204" pitchFamily="34" charset="0"/>
              <a:ea typeface="+mn-ea"/>
              <a:cs typeface="+mn-cs"/>
            </a:defRPr>
          </a:pPr>
          <a:endParaRPr lang="fr-FR"/>
        </a:p>
      </c:txPr>
    </c:title>
    <c:autoTitleDeleted val="0"/>
    <c:plotArea>
      <c:layout>
        <c:manualLayout>
          <c:layoutTarget val="inner"/>
          <c:xMode val="edge"/>
          <c:yMode val="edge"/>
          <c:x val="0.26401653640320194"/>
          <c:y val="0.28834099456748857"/>
          <c:w val="0.41516388888888894"/>
          <c:h val="0.68702423735896379"/>
        </c:manualLayout>
      </c:layout>
      <c:pieChart>
        <c:varyColors val="1"/>
        <c:ser>
          <c:idx val="1"/>
          <c:order val="1"/>
          <c:tx>
            <c:strRef>
              <c:f>'Synthèse offre d''hébergements'!$D$63:$D$64</c:f>
              <c:strCache>
                <c:ptCount val="2"/>
                <c:pt idx="1">
                  <c:v>HPA</c:v>
                </c:pt>
              </c:strCache>
            </c:strRef>
          </c:tx>
          <c:spPr>
            <a:solidFill>
              <a:srgbClr val="6B6D70"/>
            </a:solidFill>
          </c:spPr>
          <c:dPt>
            <c:idx val="0"/>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1-BACB-4C8E-B254-DCC9CB277019}"/>
              </c:ext>
            </c:extLst>
          </c:dPt>
          <c:dPt>
            <c:idx val="1"/>
            <c:bubble3D val="0"/>
            <c:spPr>
              <a:solidFill>
                <a:srgbClr val="6B6D70">
                  <a:alpha val="20000"/>
                </a:srgbClr>
              </a:solidFill>
              <a:ln w="19050">
                <a:solidFill>
                  <a:schemeClr val="lt1"/>
                </a:solidFill>
              </a:ln>
              <a:effectLst/>
            </c:spPr>
            <c:extLst>
              <c:ext xmlns:c16="http://schemas.microsoft.com/office/drawing/2014/chart" uri="{C3380CC4-5D6E-409C-BE32-E72D297353CC}">
                <c16:uniqueId val="{00000003-BACB-4C8E-B254-DCC9CB277019}"/>
              </c:ext>
            </c:extLst>
          </c:dPt>
          <c:dPt>
            <c:idx val="2"/>
            <c:bubble3D val="0"/>
            <c:spPr>
              <a:solidFill>
                <a:srgbClr val="6B6D70">
                  <a:alpha val="47843"/>
                </a:srgbClr>
              </a:solidFill>
              <a:ln w="19050">
                <a:solidFill>
                  <a:schemeClr val="lt1"/>
                </a:solidFill>
              </a:ln>
              <a:effectLst/>
            </c:spPr>
            <c:extLst>
              <c:ext xmlns:c16="http://schemas.microsoft.com/office/drawing/2014/chart" uri="{C3380CC4-5D6E-409C-BE32-E72D297353CC}">
                <c16:uniqueId val="{00000005-BACB-4C8E-B254-DCC9CB277019}"/>
              </c:ext>
            </c:extLst>
          </c:dPt>
          <c:dPt>
            <c:idx val="3"/>
            <c:bubble3D val="0"/>
            <c:spPr>
              <a:solidFill>
                <a:srgbClr val="6B6D70">
                  <a:alpha val="67843"/>
                </a:srgbClr>
              </a:solidFill>
              <a:ln w="19050">
                <a:solidFill>
                  <a:schemeClr val="lt1"/>
                </a:solidFill>
              </a:ln>
              <a:effectLst/>
            </c:spPr>
            <c:extLst>
              <c:ext xmlns:c16="http://schemas.microsoft.com/office/drawing/2014/chart" uri="{C3380CC4-5D6E-409C-BE32-E72D297353CC}">
                <c16:uniqueId val="{00000007-BACB-4C8E-B254-DCC9CB277019}"/>
              </c:ext>
            </c:extLst>
          </c:dPt>
          <c:dPt>
            <c:idx val="4"/>
            <c:bubble3D val="0"/>
            <c:spPr>
              <a:solidFill>
                <a:srgbClr val="6B6D70">
                  <a:alpha val="85882"/>
                </a:srgbClr>
              </a:solidFill>
              <a:ln w="19050">
                <a:solidFill>
                  <a:schemeClr val="lt1"/>
                </a:solidFill>
              </a:ln>
              <a:effectLst/>
            </c:spPr>
            <c:extLst>
              <c:ext xmlns:c16="http://schemas.microsoft.com/office/drawing/2014/chart" uri="{C3380CC4-5D6E-409C-BE32-E72D297353CC}">
                <c16:uniqueId val="{00000009-BACB-4C8E-B254-DCC9CB277019}"/>
              </c:ext>
            </c:extLst>
          </c:dPt>
          <c:dPt>
            <c:idx val="5"/>
            <c:bubble3D val="0"/>
            <c:spPr>
              <a:solidFill>
                <a:srgbClr val="6B6D70"/>
              </a:solidFill>
              <a:ln w="19050">
                <a:solidFill>
                  <a:schemeClr val="lt1"/>
                </a:solidFill>
              </a:ln>
              <a:effectLst/>
            </c:spPr>
            <c:extLst>
              <c:ext xmlns:c16="http://schemas.microsoft.com/office/drawing/2014/chart" uri="{C3380CC4-5D6E-409C-BE32-E72D297353CC}">
                <c16:uniqueId val="{0000000B-BACB-4C8E-B254-DCC9CB277019}"/>
              </c:ext>
            </c:extLst>
          </c:dPt>
          <c:dLbls>
            <c:dLbl>
              <c:idx val="0"/>
              <c:layout>
                <c:manualLayout>
                  <c:x val="-5.5862878787878843E-2"/>
                  <c:y val="2.565775177601334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ACB-4C8E-B254-DCC9CB277019}"/>
                </c:ext>
              </c:extLst>
            </c:dLbl>
            <c:dLbl>
              <c:idx val="1"/>
              <c:layout>
                <c:manualLayout>
                  <c:x val="0.13496935775309352"/>
                  <c:y val="-7.40740740740740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ACB-4C8E-B254-DCC9CB277019}"/>
                </c:ext>
              </c:extLst>
            </c:dLbl>
            <c:dLbl>
              <c:idx val="2"/>
              <c:layout>
                <c:manualLayout>
                  <c:x val="-0.14347398989898991"/>
                  <c:y val="0.11393397409109904"/>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BACB-4C8E-B254-DCC9CB277019}"/>
                </c:ext>
              </c:extLst>
            </c:dLbl>
            <c:dLbl>
              <c:idx val="3"/>
              <c:layout>
                <c:manualLayout>
                  <c:x val="-6.4141414141414728E-3"/>
                  <c:y val="-3.184287505223568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BACB-4C8E-B254-DCC9CB277019}"/>
                </c:ext>
              </c:extLst>
            </c:dLbl>
            <c:dLbl>
              <c:idx val="4"/>
              <c:layout>
                <c:manualLayout>
                  <c:x val="0.14723929936701111"/>
                  <c:y val="-8.333333333333332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BACB-4C8E-B254-DCC9CB277019}"/>
                </c:ext>
              </c:extLst>
            </c:dLbl>
            <c:dLbl>
              <c:idx val="5"/>
              <c:layout>
                <c:manualLayout>
                  <c:x val="-9.6212121212121797E-3"/>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ACB-4C8E-B254-DCC9CB27701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dLblPos val="in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'Synthèse offre d''hébergements'!$B$65:$B$76</c15:sqref>
                  </c15:fullRef>
                </c:ext>
              </c:extLst>
              <c:f>('Synthèse offre d''hébergements'!$B$65,'Synthèse offre d''hébergements'!$B$67,'Synthèse offre d''hébergements'!$B$69,'Synthèse offre d''hébergements'!$B$71,'Synthèse offre d''hébergements'!$B$73,'Synthèse offre d''hébergements'!$B$75)</c:f>
              <c:strCache>
                <c:ptCount val="6"/>
                <c:pt idx="0">
                  <c:v>Non classés</c:v>
                </c:pt>
                <c:pt idx="1">
                  <c:v>1 étoile</c:v>
                </c:pt>
                <c:pt idx="2">
                  <c:v>2 étoiles</c:v>
                </c:pt>
                <c:pt idx="3">
                  <c:v>3 étoiles</c:v>
                </c:pt>
                <c:pt idx="4">
                  <c:v>4 étoiles</c:v>
                </c:pt>
                <c:pt idx="5">
                  <c:v>5 étoiles</c:v>
                </c:pt>
              </c:strCache>
            </c:strRef>
          </c:cat>
          <c:val>
            <c:numRef>
              <c:extLst>
                <c:ext xmlns:c15="http://schemas.microsoft.com/office/drawing/2012/chart" uri="{02D57815-91ED-43cb-92C2-25804820EDAC}">
                  <c15:fullRef>
                    <c15:sqref>'Synthèse offre d''hébergements'!$D$65:$D$76</c15:sqref>
                  </c15:fullRef>
                </c:ext>
              </c:extLst>
              <c:f>('Synthèse offre d''hébergements'!$D$65,'Synthèse offre d''hébergements'!$D$67,'Synthèse offre d''hébergements'!$D$69,'Synthèse offre d''hébergements'!$D$71,'Synthèse offre d''hébergements'!$D$73,'Synthèse offre d''hébergements'!$D$75)</c:f>
              <c:numCache>
                <c:formatCode>0%</c:formatCode>
                <c:ptCount val="6"/>
                <c:pt idx="0" formatCode="#,##0">
                  <c:v>4470</c:v>
                </c:pt>
                <c:pt idx="1" formatCode="#,##0">
                  <c:v>5574</c:v>
                </c:pt>
                <c:pt idx="2" formatCode="#,##0">
                  <c:v>18618</c:v>
                </c:pt>
                <c:pt idx="3" formatCode="#,##0">
                  <c:v>37320</c:v>
                </c:pt>
                <c:pt idx="4" formatCode="#,##0">
                  <c:v>53166</c:v>
                </c:pt>
                <c:pt idx="5" formatCode="#,##0">
                  <c:v>18411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BACB-4C8E-B254-DCC9CB277019}"/>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'Synthèse offre d''hébergements'!$C$63:$C$64</c15:sqref>
                        </c15:formulaRef>
                      </c:ext>
                    </c:extLst>
                    <c:strCache>
                      <c:ptCount val="2"/>
                    </c:strCache>
                  </c:strRef>
                </c:tx>
                <c:dPt>
                  <c:idx val="0"/>
                  <c:bubble3D val="0"/>
                  <c:spPr>
                    <a:solidFill>
                      <a:schemeClr val="accent4">
                        <a:tint val="50000"/>
                      </a:schemeClr>
                    </a:solidFill>
                    <a:ln w="19050">
                      <a:solidFill>
                        <a:schemeClr val="lt1"/>
                      </a:solidFill>
                    </a:ln>
                    <a:effectLst/>
                  </c:spPr>
                  <c:extLst>
                    <c:ext xmlns:c16="http://schemas.microsoft.com/office/drawing/2014/chart" uri="{C3380CC4-5D6E-409C-BE32-E72D297353CC}">
                      <c16:uniqueId val="{0000000E-BACB-4C8E-B254-DCC9CB277019}"/>
                    </c:ext>
                  </c:extLst>
                </c:dPt>
                <c:dPt>
                  <c:idx val="1"/>
                  <c:bubble3D val="0"/>
                  <c:spPr>
                    <a:solidFill>
                      <a:schemeClr val="accent4">
                        <a:tint val="70000"/>
                      </a:schemeClr>
                    </a:solidFill>
                    <a:ln w="19050">
                      <a:solidFill>
                        <a:schemeClr val="lt1"/>
                      </a:solidFill>
                    </a:ln>
                    <a:effectLst/>
                  </c:spPr>
                  <c:extLst>
                    <c:ext xmlns:c16="http://schemas.microsoft.com/office/drawing/2014/chart" uri="{C3380CC4-5D6E-409C-BE32-E72D297353CC}">
                      <c16:uniqueId val="{00000010-BACB-4C8E-B254-DCC9CB277019}"/>
                    </c:ext>
                  </c:extLst>
                </c:dPt>
                <c:dPt>
                  <c:idx val="2"/>
                  <c:bubble3D val="0"/>
                  <c:spPr>
                    <a:solidFill>
                      <a:schemeClr val="accent4">
                        <a:tint val="90000"/>
                      </a:schemeClr>
                    </a:solidFill>
                    <a:ln w="19050">
                      <a:solidFill>
                        <a:schemeClr val="lt1"/>
                      </a:solidFill>
                    </a:ln>
                    <a:effectLst/>
                  </c:spPr>
                  <c:extLst>
                    <c:ext xmlns:c16="http://schemas.microsoft.com/office/drawing/2014/chart" uri="{C3380CC4-5D6E-409C-BE32-E72D297353CC}">
                      <c16:uniqueId val="{00000012-BACB-4C8E-B254-DCC9CB277019}"/>
                    </c:ext>
                  </c:extLst>
                </c:dPt>
                <c:dPt>
                  <c:idx val="3"/>
                  <c:bubble3D val="0"/>
                  <c:spPr>
                    <a:solidFill>
                      <a:schemeClr val="accent4">
                        <a:shade val="90000"/>
                      </a:schemeClr>
                    </a:solidFill>
                    <a:ln w="19050">
                      <a:solidFill>
                        <a:schemeClr val="lt1"/>
                      </a:solidFill>
                    </a:ln>
                    <a:effectLst/>
                  </c:spPr>
                  <c:extLst>
                    <c:ext xmlns:c16="http://schemas.microsoft.com/office/drawing/2014/chart" uri="{C3380CC4-5D6E-409C-BE32-E72D297353CC}">
                      <c16:uniqueId val="{00000014-BACB-4C8E-B254-DCC9CB277019}"/>
                    </c:ext>
                  </c:extLst>
                </c:dPt>
                <c:dPt>
                  <c:idx val="4"/>
                  <c:bubble3D val="0"/>
                  <c:spPr>
                    <a:solidFill>
                      <a:schemeClr val="accent4">
                        <a:shade val="70000"/>
                      </a:schemeClr>
                    </a:solidFill>
                    <a:ln w="19050">
                      <a:solidFill>
                        <a:schemeClr val="lt1"/>
                      </a:solidFill>
                    </a:ln>
                    <a:effectLst/>
                  </c:spPr>
                  <c:extLst>
                    <c:ext xmlns:c16="http://schemas.microsoft.com/office/drawing/2014/chart" uri="{C3380CC4-5D6E-409C-BE32-E72D297353CC}">
                      <c16:uniqueId val="{00000016-BACB-4C8E-B254-DCC9CB277019}"/>
                    </c:ext>
                  </c:extLst>
                </c:dPt>
                <c:dPt>
                  <c:idx val="5"/>
                  <c:bubble3D val="0"/>
                  <c:spPr>
                    <a:solidFill>
                      <a:schemeClr val="accent4">
                        <a:shade val="50000"/>
                      </a:schemeClr>
                    </a:solidFill>
                    <a:ln w="19050">
                      <a:solidFill>
                        <a:schemeClr val="lt1"/>
                      </a:solidFill>
                    </a:ln>
                    <a:effectLst/>
                  </c:spPr>
                  <c:extLst>
                    <c:ext xmlns:c16="http://schemas.microsoft.com/office/drawing/2014/chart" uri="{C3380CC4-5D6E-409C-BE32-E72D297353CC}">
                      <c16:uniqueId val="{00000018-BACB-4C8E-B254-DCC9CB277019}"/>
                    </c:ext>
                  </c:extLst>
                </c:dPt>
                <c:cat>
                  <c:strRef>
                    <c:extLst>
                      <c:ext uri="{02D57815-91ED-43cb-92C2-25804820EDAC}">
                        <c15:fullRef>
                          <c15:sqref>'Synthèse offre d''hébergements'!$B$65:$B$76</c15:sqref>
                        </c15:fullRef>
                        <c15:formulaRef>
                          <c15:sqref>('Synthèse offre d''hébergements'!$B$65,'Synthèse offre d''hébergements'!$B$67,'Synthèse offre d''hébergements'!$B$69,'Synthèse offre d''hébergements'!$B$71,'Synthèse offre d''hébergements'!$B$73,'Synthèse offre d''hébergements'!$B$75)</c15:sqref>
                        </c15:formulaRef>
                      </c:ext>
                    </c:extLst>
                    <c:strCache>
                      <c:ptCount val="6"/>
                      <c:pt idx="0">
                        <c:v>Non classés</c:v>
                      </c:pt>
                      <c:pt idx="1">
                        <c:v>1 étoile</c:v>
                      </c:pt>
                      <c:pt idx="2">
                        <c:v>2 étoiles</c:v>
                      </c:pt>
                      <c:pt idx="3">
                        <c:v>3 étoiles</c:v>
                      </c:pt>
                      <c:pt idx="4">
                        <c:v>4 étoiles</c:v>
                      </c:pt>
                      <c:pt idx="5">
                        <c:v>5 étoiles</c:v>
                      </c:pt>
                    </c:strCache>
                  </c:strRef>
                </c:cat>
                <c:val>
                  <c:numRef>
                    <c:extLst>
                      <c:ext uri="{02D57815-91ED-43cb-92C2-25804820EDAC}">
                        <c15:fullRef>
                          <c15:sqref>'Synthèse offre d''hébergements'!$C$65:$C$76</c15:sqref>
                        </c15:fullRef>
                        <c15:formulaRef>
                          <c15:sqref>('Synthèse offre d''hébergements'!$C$65,'Synthèse offre d''hébergements'!$C$67,'Synthèse offre d''hébergements'!$C$69,'Synthèse offre d''hébergements'!$C$71,'Synthèse offre d''hébergements'!$C$73,'Synthèse offre d''hébergements'!$C$75)</c15:sqref>
                        </c15:formulaRef>
                      </c:ext>
                    </c:extLst>
                    <c:numCache>
                      <c:formatCode>General</c:formatCode>
                      <c:ptCount val="6"/>
                      <c:pt idx="0">
                        <c:v>0</c:v>
                      </c:pt>
                      <c:pt idx="1">
                        <c:v>0</c:v>
                      </c:pt>
                      <c:pt idx="2">
                        <c:v>0</c:v>
                      </c:pt>
                      <c:pt idx="3">
                        <c:v>0</c:v>
                      </c:pt>
                      <c:pt idx="4">
                        <c:v>0</c:v>
                      </c:pt>
                      <c:pt idx="5">
                        <c:v>0</c:v>
                      </c:pt>
                    </c:numCache>
                  </c:numRef>
                </c:val>
                <c:extLst>
                  <c:ext uri="{02D57815-91ED-43cb-92C2-25804820EDAC}">
                    <c15:categoryFilterExceptions/>
                  </c:ext>
                  <c:ext xmlns:c16="http://schemas.microsoft.com/office/drawing/2014/chart" uri="{C3380CC4-5D6E-409C-BE32-E72D297353CC}">
                    <c16:uniqueId val="{00000019-BACB-4C8E-B254-DCC9CB277019}"/>
                  </c:ext>
                </c:extLst>
              </c15:ser>
            </c15:filteredPieSeries>
          </c:ext>
        </c:extLst>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rtl="0">
              <a:defRPr lang="en-US" sz="1100" b="0" i="0" u="none" strike="noStrike" kern="1200" spc="0" baseline="0">
                <a:solidFill>
                  <a:srgbClr val="6B6D70"/>
                </a:solidFill>
                <a:latin typeface="Myriad Pro" panose="020B0503030403020204" pitchFamily="34" charset="0"/>
                <a:ea typeface="+mn-ea"/>
                <a:cs typeface="+mn-cs"/>
              </a:defRPr>
            </a:pPr>
            <a:r>
              <a:rPr lang="en-US" sz="1100" b="1" i="0" u="none" strike="noStrike" kern="1200" spc="0" baseline="0">
                <a:solidFill>
                  <a:srgbClr val="6B6D70"/>
                </a:solidFill>
                <a:latin typeface="Myriad Pro" panose="020B0503030403020204" pitchFamily="34" charset="0"/>
                <a:ea typeface="+mn-ea"/>
                <a:cs typeface="+mn-cs"/>
              </a:rPr>
              <a:t>HÔTELS</a:t>
            </a:r>
          </a:p>
          <a:p>
            <a:pPr algn="ctr" rtl="0">
              <a:defRPr lang="en-US" sz="1100" b="0" spc="0">
                <a:solidFill>
                  <a:srgbClr val="6B6D70"/>
                </a:solidFill>
                <a:latin typeface="Myriad Pro" panose="020B0503030403020204" pitchFamily="34" charset="0"/>
              </a:defRPr>
            </a:pPr>
            <a:r>
              <a:rPr lang="en-US" sz="1100" b="0" i="0" u="none" strike="noStrike" kern="1200" spc="0" baseline="0">
                <a:solidFill>
                  <a:srgbClr val="6B6D70"/>
                </a:solidFill>
                <a:latin typeface="Myriad Pro" panose="020B0503030403020204" pitchFamily="34" charset="0"/>
                <a:ea typeface="+mn-ea"/>
                <a:cs typeface="+mn-cs"/>
              </a:rPr>
              <a:t>Part du nombre de lits par classement</a:t>
            </a:r>
          </a:p>
        </c:rich>
      </c:tx>
      <c:layout>
        <c:manualLayout>
          <c:xMode val="edge"/>
          <c:yMode val="edge"/>
          <c:x val="0.16571557770231329"/>
          <c:y val="1.2935679455900198E-2"/>
        </c:manualLayout>
      </c:layout>
      <c:overlay val="0"/>
      <c:spPr>
        <a:noFill/>
        <a:ln>
          <a:noFill/>
        </a:ln>
        <a:effectLst/>
      </c:spPr>
      <c:txPr>
        <a:bodyPr rot="0" spcFirstLastPara="1" vertOverflow="ellipsis" vert="horz" wrap="square" anchor="ctr" anchorCtr="1"/>
        <a:lstStyle/>
        <a:p>
          <a:pPr algn="ctr" rtl="0">
            <a:defRPr lang="en-US" sz="1100" b="0" i="0" u="none" strike="noStrike" kern="1200" spc="0" baseline="0">
              <a:solidFill>
                <a:srgbClr val="6B6D70"/>
              </a:solidFill>
              <a:latin typeface="Myriad Pro" panose="020B0503030403020204" pitchFamily="34" charset="0"/>
              <a:ea typeface="+mn-ea"/>
              <a:cs typeface="+mn-cs"/>
            </a:defRPr>
          </a:pPr>
          <a:endParaRPr lang="fr-FR"/>
        </a:p>
      </c:txPr>
    </c:title>
    <c:autoTitleDeleted val="0"/>
    <c:plotArea>
      <c:layout>
        <c:manualLayout>
          <c:layoutTarget val="inner"/>
          <c:xMode val="edge"/>
          <c:yMode val="edge"/>
          <c:x val="0.26401653640320194"/>
          <c:y val="0.34828207271207695"/>
          <c:w val="0.37894191919191911"/>
          <c:h val="0.62708315921437519"/>
        </c:manualLayout>
      </c:layout>
      <c:pieChart>
        <c:varyColors val="1"/>
        <c:ser>
          <c:idx val="2"/>
          <c:order val="2"/>
          <c:tx>
            <c:strRef>
              <c:f>'Synthèse offre d''hébergements'!$E$63:$E$64</c:f>
              <c:strCache>
                <c:ptCount val="2"/>
                <c:pt idx="1">
                  <c:v>Hôtel</c:v>
                </c:pt>
              </c:strCache>
            </c:strRef>
          </c:tx>
          <c:spPr>
            <a:solidFill>
              <a:srgbClr val="6B6D70"/>
            </a:solidFill>
          </c:spPr>
          <c:dPt>
            <c:idx val="0"/>
            <c:bubble3D val="0"/>
            <c:spPr>
              <a:solidFill>
                <a:schemeClr val="accent1">
                  <a:lumMod val="20000"/>
                  <a:lumOff val="80000"/>
                </a:schemeClr>
              </a:solidFill>
              <a:ln>
                <a:noFill/>
              </a:ln>
              <a:effectLst/>
            </c:spPr>
            <c:extLst>
              <c:ext xmlns:c16="http://schemas.microsoft.com/office/drawing/2014/chart" uri="{C3380CC4-5D6E-409C-BE32-E72D297353CC}">
                <c16:uniqueId val="{00000001-1FF3-4C13-8398-DFCBCC8F5C0E}"/>
              </c:ext>
            </c:extLst>
          </c:dPt>
          <c:dPt>
            <c:idx val="1"/>
            <c:bubble3D val="0"/>
            <c:spPr>
              <a:solidFill>
                <a:srgbClr val="6B6D70">
                  <a:alpha val="21176"/>
                </a:srgbClr>
              </a:solidFill>
              <a:ln>
                <a:noFill/>
              </a:ln>
              <a:effectLst/>
            </c:spPr>
            <c:extLst>
              <c:ext xmlns:c16="http://schemas.microsoft.com/office/drawing/2014/chart" uri="{C3380CC4-5D6E-409C-BE32-E72D297353CC}">
                <c16:uniqueId val="{00000003-1FF3-4C13-8398-DFCBCC8F5C0E}"/>
              </c:ext>
            </c:extLst>
          </c:dPt>
          <c:dPt>
            <c:idx val="2"/>
            <c:bubble3D val="0"/>
            <c:spPr>
              <a:solidFill>
                <a:srgbClr val="6B6D70">
                  <a:alpha val="47843"/>
                </a:srgbClr>
              </a:solidFill>
              <a:ln>
                <a:noFill/>
              </a:ln>
              <a:effectLst/>
            </c:spPr>
            <c:extLst>
              <c:ext xmlns:c16="http://schemas.microsoft.com/office/drawing/2014/chart" uri="{C3380CC4-5D6E-409C-BE32-E72D297353CC}">
                <c16:uniqueId val="{00000005-1FF3-4C13-8398-DFCBCC8F5C0E}"/>
              </c:ext>
            </c:extLst>
          </c:dPt>
          <c:dPt>
            <c:idx val="3"/>
            <c:bubble3D val="0"/>
            <c:spPr>
              <a:solidFill>
                <a:srgbClr val="6B6D70">
                  <a:alpha val="70980"/>
                </a:srgbClr>
              </a:solidFill>
              <a:ln>
                <a:noFill/>
              </a:ln>
              <a:effectLst/>
            </c:spPr>
            <c:extLst>
              <c:ext xmlns:c16="http://schemas.microsoft.com/office/drawing/2014/chart" uri="{C3380CC4-5D6E-409C-BE32-E72D297353CC}">
                <c16:uniqueId val="{00000007-1FF3-4C13-8398-DFCBCC8F5C0E}"/>
              </c:ext>
            </c:extLst>
          </c:dPt>
          <c:dPt>
            <c:idx val="4"/>
            <c:bubble3D val="0"/>
            <c:spPr>
              <a:solidFill>
                <a:srgbClr val="6B6D70">
                  <a:alpha val="85882"/>
                </a:srgbClr>
              </a:solidFill>
              <a:ln>
                <a:noFill/>
              </a:ln>
              <a:effectLst/>
            </c:spPr>
            <c:extLst>
              <c:ext xmlns:c16="http://schemas.microsoft.com/office/drawing/2014/chart" uri="{C3380CC4-5D6E-409C-BE32-E72D297353CC}">
                <c16:uniqueId val="{00000009-1FF3-4C13-8398-DFCBCC8F5C0E}"/>
              </c:ext>
            </c:extLst>
          </c:dPt>
          <c:dPt>
            <c:idx val="5"/>
            <c:bubble3D val="0"/>
            <c:spPr>
              <a:solidFill>
                <a:srgbClr val="6B6D70"/>
              </a:solidFill>
              <a:ln>
                <a:noFill/>
              </a:ln>
              <a:effectLst/>
            </c:spPr>
            <c:extLst>
              <c:ext xmlns:c16="http://schemas.microsoft.com/office/drawing/2014/chart" uri="{C3380CC4-5D6E-409C-BE32-E72D297353CC}">
                <c16:uniqueId val="{0000000B-1FF3-4C13-8398-DFCBCC8F5C0E}"/>
              </c:ext>
            </c:extLst>
          </c:dPt>
          <c:dLbls>
            <c:dLbl>
              <c:idx val="0"/>
              <c:layout>
                <c:manualLayout>
                  <c:x val="-8.6973484848484967E-2"/>
                  <c:y val="0.1275445048056832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1FF3-4C13-8398-DFCBCC8F5C0E}"/>
                </c:ext>
              </c:extLst>
            </c:dLbl>
            <c:dLbl>
              <c:idx val="1"/>
              <c:layout>
                <c:manualLayout>
                  <c:x val="2.3845454545454545E-2"/>
                  <c:y val="3.127413288758879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FF3-4C13-8398-DFCBCC8F5C0E}"/>
                </c:ext>
              </c:extLst>
            </c:dLbl>
            <c:dLbl>
              <c:idx val="4"/>
              <c:layout>
                <c:manualLayout>
                  <c:x val="9.1667550505050502E-2"/>
                  <c:y val="0.1915357292101964"/>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showLegendKey val="0"/>
              <c:showVal val="0"/>
              <c:showCatName val="1"/>
              <c:showSerName val="0"/>
              <c:showPercent val="1"/>
              <c:showBubbleSize val="0"/>
              <c:separator>
</c:separator>
              <c:extLst>
                <c:ext xmlns:c15="http://schemas.microsoft.com/office/drawing/2012/chart" uri="{CE6537A1-D6FC-4f65-9D91-7224C49458BB}">
                  <c15:layout>
                    <c:manualLayout>
                      <c:w val="0.13062398989898988"/>
                      <c:h val="0.16473380693689929"/>
                    </c:manualLayout>
                  </c15:layout>
                </c:ext>
                <c:ext xmlns:c16="http://schemas.microsoft.com/office/drawing/2014/chart" uri="{C3380CC4-5D6E-409C-BE32-E72D297353CC}">
                  <c16:uniqueId val="{00000009-1FF3-4C13-8398-DFCBCC8F5C0E}"/>
                </c:ext>
              </c:extLst>
            </c:dLbl>
            <c:dLbl>
              <c:idx val="5"/>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B-1FF3-4C13-8398-DFCBCC8F5C0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'Synthèse offre d''hébergements'!$B$65:$B$76</c15:sqref>
                  </c15:fullRef>
                </c:ext>
              </c:extLst>
              <c:f>('Synthèse offre d''hébergements'!$B$65,'Synthèse offre d''hébergements'!$B$67,'Synthèse offre d''hébergements'!$B$69,'Synthèse offre d''hébergements'!$B$71,'Synthèse offre d''hébergements'!$B$73,'Synthèse offre d''hébergements'!$B$75)</c:f>
              <c:strCache>
                <c:ptCount val="6"/>
                <c:pt idx="0">
                  <c:v>Non classés</c:v>
                </c:pt>
                <c:pt idx="1">
                  <c:v>1 étoile</c:v>
                </c:pt>
                <c:pt idx="2">
                  <c:v>2 étoiles</c:v>
                </c:pt>
                <c:pt idx="3">
                  <c:v>3 étoiles</c:v>
                </c:pt>
                <c:pt idx="4">
                  <c:v>4 étoiles</c:v>
                </c:pt>
                <c:pt idx="5">
                  <c:v>5 étoiles</c:v>
                </c:pt>
              </c:strCache>
            </c:strRef>
          </c:cat>
          <c:val>
            <c:numRef>
              <c:extLst>
                <c:ext xmlns:c15="http://schemas.microsoft.com/office/drawing/2012/chart" uri="{02D57815-91ED-43cb-92C2-25804820EDAC}">
                  <c15:fullRef>
                    <c15:sqref>'Synthèse offre d''hébergements'!$E$65:$E$76</c15:sqref>
                  </c15:fullRef>
                </c:ext>
              </c:extLst>
              <c:f>('Synthèse offre d''hébergements'!$E$65,'Synthèse offre d''hébergements'!$E$67,'Synthèse offre d''hébergements'!$E$69,'Synthèse offre d''hébergements'!$E$71,'Synthèse offre d''hébergements'!$E$73,'Synthèse offre d''hébergements'!$E$75)</c:f>
              <c:numCache>
                <c:formatCode>0%</c:formatCode>
                <c:ptCount val="6"/>
                <c:pt idx="0" formatCode="#,##0">
                  <c:v>1458</c:v>
                </c:pt>
                <c:pt idx="1" formatCode="#,##0">
                  <c:v>1009</c:v>
                </c:pt>
                <c:pt idx="2" formatCode="#,##0">
                  <c:v>4196</c:v>
                </c:pt>
                <c:pt idx="3" formatCode="#,##0">
                  <c:v>7158</c:v>
                </c:pt>
                <c:pt idx="4" formatCode="#,##0">
                  <c:v>2950</c:v>
                </c:pt>
                <c:pt idx="5" formatCode="#,##0">
                  <c:v>372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C-1FF3-4C13-8398-DFCBCC8F5C0E}"/>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'Synthèse offre d''hébergements'!$C$63:$C$64</c15:sqref>
                        </c15:formulaRef>
                      </c:ext>
                    </c:extLst>
                    <c:strCache>
                      <c:ptCount val="2"/>
                    </c:strCache>
                  </c:strRef>
                </c:tx>
                <c:dPt>
                  <c:idx val="0"/>
                  <c:bubble3D val="0"/>
                  <c:spPr>
                    <a:solidFill>
                      <a:schemeClr val="accent4">
                        <a:tint val="50000"/>
                      </a:schemeClr>
                    </a:solidFill>
                    <a:ln>
                      <a:noFill/>
                    </a:ln>
                    <a:effectLst/>
                  </c:spPr>
                  <c:extLst>
                    <c:ext xmlns:c16="http://schemas.microsoft.com/office/drawing/2014/chart" uri="{C3380CC4-5D6E-409C-BE32-E72D297353CC}">
                      <c16:uniqueId val="{0000000E-1FF3-4C13-8398-DFCBCC8F5C0E}"/>
                    </c:ext>
                  </c:extLst>
                </c:dPt>
                <c:dPt>
                  <c:idx val="1"/>
                  <c:bubble3D val="0"/>
                  <c:spPr>
                    <a:solidFill>
                      <a:schemeClr val="accent4">
                        <a:tint val="70000"/>
                      </a:schemeClr>
                    </a:solidFill>
                    <a:ln>
                      <a:noFill/>
                    </a:ln>
                    <a:effectLst/>
                  </c:spPr>
                  <c:extLst>
                    <c:ext xmlns:c16="http://schemas.microsoft.com/office/drawing/2014/chart" uri="{C3380CC4-5D6E-409C-BE32-E72D297353CC}">
                      <c16:uniqueId val="{00000010-1FF3-4C13-8398-DFCBCC8F5C0E}"/>
                    </c:ext>
                  </c:extLst>
                </c:dPt>
                <c:dPt>
                  <c:idx val="2"/>
                  <c:bubble3D val="0"/>
                  <c:spPr>
                    <a:solidFill>
                      <a:schemeClr val="accent4">
                        <a:tint val="90000"/>
                      </a:schemeClr>
                    </a:solidFill>
                    <a:ln>
                      <a:noFill/>
                    </a:ln>
                    <a:effectLst/>
                  </c:spPr>
                  <c:extLst>
                    <c:ext xmlns:c16="http://schemas.microsoft.com/office/drawing/2014/chart" uri="{C3380CC4-5D6E-409C-BE32-E72D297353CC}">
                      <c16:uniqueId val="{00000012-1FF3-4C13-8398-DFCBCC8F5C0E}"/>
                    </c:ext>
                  </c:extLst>
                </c:dPt>
                <c:dPt>
                  <c:idx val="3"/>
                  <c:bubble3D val="0"/>
                  <c:spPr>
                    <a:solidFill>
                      <a:schemeClr val="accent4">
                        <a:shade val="90000"/>
                      </a:schemeClr>
                    </a:solidFill>
                    <a:ln>
                      <a:noFill/>
                    </a:ln>
                    <a:effectLst/>
                  </c:spPr>
                  <c:extLst>
                    <c:ext xmlns:c16="http://schemas.microsoft.com/office/drawing/2014/chart" uri="{C3380CC4-5D6E-409C-BE32-E72D297353CC}">
                      <c16:uniqueId val="{00000014-1FF3-4C13-8398-DFCBCC8F5C0E}"/>
                    </c:ext>
                  </c:extLst>
                </c:dPt>
                <c:dPt>
                  <c:idx val="4"/>
                  <c:bubble3D val="0"/>
                  <c:spPr>
                    <a:solidFill>
                      <a:schemeClr val="accent4">
                        <a:shade val="70000"/>
                      </a:schemeClr>
                    </a:solidFill>
                    <a:ln>
                      <a:noFill/>
                    </a:ln>
                    <a:effectLst/>
                  </c:spPr>
                  <c:extLst>
                    <c:ext xmlns:c16="http://schemas.microsoft.com/office/drawing/2014/chart" uri="{C3380CC4-5D6E-409C-BE32-E72D297353CC}">
                      <c16:uniqueId val="{00000016-1FF3-4C13-8398-DFCBCC8F5C0E}"/>
                    </c:ext>
                  </c:extLst>
                </c:dPt>
                <c:dPt>
                  <c:idx val="5"/>
                  <c:bubble3D val="0"/>
                  <c:spPr>
                    <a:solidFill>
                      <a:schemeClr val="accent4">
                        <a:shade val="50000"/>
                      </a:schemeClr>
                    </a:solidFill>
                    <a:ln>
                      <a:noFill/>
                    </a:ln>
                    <a:effectLst/>
                  </c:spPr>
                  <c:extLst>
                    <c:ext xmlns:c16="http://schemas.microsoft.com/office/drawing/2014/chart" uri="{C3380CC4-5D6E-409C-BE32-E72D297353CC}">
                      <c16:uniqueId val="{00000018-1FF3-4C13-8398-DFCBCC8F5C0E}"/>
                    </c:ext>
                  </c:extLst>
                </c:dPt>
                <c:cat>
                  <c:strRef>
                    <c:extLst>
                      <c:ext uri="{02D57815-91ED-43cb-92C2-25804820EDAC}">
                        <c15:fullRef>
                          <c15:sqref>'Synthèse offre d''hébergements'!$B$65:$B$76</c15:sqref>
                        </c15:fullRef>
                        <c15:formulaRef>
                          <c15:sqref>('Synthèse offre d''hébergements'!$B$65,'Synthèse offre d''hébergements'!$B$67,'Synthèse offre d''hébergements'!$B$69,'Synthèse offre d''hébergements'!$B$71,'Synthèse offre d''hébergements'!$B$73,'Synthèse offre d''hébergements'!$B$75)</c15:sqref>
                        </c15:formulaRef>
                      </c:ext>
                    </c:extLst>
                    <c:strCache>
                      <c:ptCount val="6"/>
                      <c:pt idx="0">
                        <c:v>Non classés</c:v>
                      </c:pt>
                      <c:pt idx="1">
                        <c:v>1 étoile</c:v>
                      </c:pt>
                      <c:pt idx="2">
                        <c:v>2 étoiles</c:v>
                      </c:pt>
                      <c:pt idx="3">
                        <c:v>3 étoiles</c:v>
                      </c:pt>
                      <c:pt idx="4">
                        <c:v>4 étoiles</c:v>
                      </c:pt>
                      <c:pt idx="5">
                        <c:v>5 étoiles</c:v>
                      </c:pt>
                    </c:strCache>
                  </c:strRef>
                </c:cat>
                <c:val>
                  <c:numRef>
                    <c:extLst>
                      <c:ext uri="{02D57815-91ED-43cb-92C2-25804820EDAC}">
                        <c15:fullRef>
                          <c15:sqref>'Synthèse offre d''hébergements'!$C$65:$C$76</c15:sqref>
                        </c15:fullRef>
                        <c15:formulaRef>
                          <c15:sqref>('Synthèse offre d''hébergements'!$C$65,'Synthèse offre d''hébergements'!$C$67,'Synthèse offre d''hébergements'!$C$69,'Synthèse offre d''hébergements'!$C$71,'Synthèse offre d''hébergements'!$C$73,'Synthèse offre d''hébergements'!$C$75)</c15:sqref>
                        </c15:formulaRef>
                      </c:ext>
                    </c:extLst>
                    <c:numCache>
                      <c:formatCode>General</c:formatCode>
                      <c:ptCount val="6"/>
                      <c:pt idx="0">
                        <c:v>0</c:v>
                      </c:pt>
                      <c:pt idx="1">
                        <c:v>0</c:v>
                      </c:pt>
                      <c:pt idx="2">
                        <c:v>0</c:v>
                      </c:pt>
                      <c:pt idx="3">
                        <c:v>0</c:v>
                      </c:pt>
                      <c:pt idx="4">
                        <c:v>0</c:v>
                      </c:pt>
                      <c:pt idx="5">
                        <c:v>0</c:v>
                      </c:pt>
                    </c:numCache>
                  </c:numRef>
                </c:val>
                <c:extLst>
                  <c:ext uri="{02D57815-91ED-43cb-92C2-25804820EDAC}">
                    <c15:categoryFilterExceptions/>
                  </c:ext>
                  <c:ext xmlns:c16="http://schemas.microsoft.com/office/drawing/2014/chart" uri="{C3380CC4-5D6E-409C-BE32-E72D297353CC}">
                    <c16:uniqueId val="{00000019-1FF3-4C13-8398-DFCBCC8F5C0E}"/>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'Synthèse offre d''hébergements'!$D$63:$D$64</c15:sqref>
                        </c15:formulaRef>
                      </c:ext>
                    </c:extLst>
                    <c:strCache>
                      <c:ptCount val="2"/>
                      <c:pt idx="1">
                        <c:v>HPA</c:v>
                      </c:pt>
                    </c:strCache>
                  </c:strRef>
                </c:tx>
                <c:dPt>
                  <c:idx val="0"/>
                  <c:bubble3D val="0"/>
                  <c:spPr>
                    <a:solidFill>
                      <a:schemeClr val="accent4">
                        <a:tint val="50000"/>
                      </a:schemeClr>
                    </a:solidFill>
                    <a:ln>
                      <a:noFill/>
                    </a:ln>
                    <a:effectLst/>
                  </c:spPr>
                  <c:extLst xmlns:c15="http://schemas.microsoft.com/office/drawing/2012/chart">
                    <c:ext xmlns:c16="http://schemas.microsoft.com/office/drawing/2014/chart" uri="{C3380CC4-5D6E-409C-BE32-E72D297353CC}">
                      <c16:uniqueId val="{0000001B-1FF3-4C13-8398-DFCBCC8F5C0E}"/>
                    </c:ext>
                  </c:extLst>
                </c:dPt>
                <c:dPt>
                  <c:idx val="1"/>
                  <c:bubble3D val="0"/>
                  <c:spPr>
                    <a:solidFill>
                      <a:schemeClr val="accent4">
                        <a:tint val="70000"/>
                      </a:schemeClr>
                    </a:solidFill>
                    <a:ln>
                      <a:noFill/>
                    </a:ln>
                    <a:effectLst/>
                  </c:spPr>
                  <c:extLst xmlns:c15="http://schemas.microsoft.com/office/drawing/2012/chart">
                    <c:ext xmlns:c16="http://schemas.microsoft.com/office/drawing/2014/chart" uri="{C3380CC4-5D6E-409C-BE32-E72D297353CC}">
                      <c16:uniqueId val="{0000001D-1FF3-4C13-8398-DFCBCC8F5C0E}"/>
                    </c:ext>
                  </c:extLst>
                </c:dPt>
                <c:dPt>
                  <c:idx val="2"/>
                  <c:bubble3D val="0"/>
                  <c:spPr>
                    <a:solidFill>
                      <a:schemeClr val="accent4">
                        <a:tint val="90000"/>
                      </a:schemeClr>
                    </a:solidFill>
                    <a:ln>
                      <a:noFill/>
                    </a:ln>
                    <a:effectLst/>
                  </c:spPr>
                  <c:extLst xmlns:c15="http://schemas.microsoft.com/office/drawing/2012/chart">
                    <c:ext xmlns:c16="http://schemas.microsoft.com/office/drawing/2014/chart" uri="{C3380CC4-5D6E-409C-BE32-E72D297353CC}">
                      <c16:uniqueId val="{0000001F-1FF3-4C13-8398-DFCBCC8F5C0E}"/>
                    </c:ext>
                  </c:extLst>
                </c:dPt>
                <c:dPt>
                  <c:idx val="3"/>
                  <c:bubble3D val="0"/>
                  <c:spPr>
                    <a:solidFill>
                      <a:schemeClr val="accent4">
                        <a:shade val="90000"/>
                      </a:schemeClr>
                    </a:solidFill>
                    <a:ln>
                      <a:noFill/>
                    </a:ln>
                    <a:effectLst/>
                  </c:spPr>
                  <c:extLst>
                    <c:ext xmlns:c16="http://schemas.microsoft.com/office/drawing/2014/chart" uri="{C3380CC4-5D6E-409C-BE32-E72D297353CC}">
                      <c16:uniqueId val="{00000021-1FF3-4C13-8398-DFCBCC8F5C0E}"/>
                    </c:ext>
                  </c:extLst>
                </c:dPt>
                <c:dPt>
                  <c:idx val="4"/>
                  <c:bubble3D val="0"/>
                  <c:spPr>
                    <a:solidFill>
                      <a:schemeClr val="accent4">
                        <a:shade val="70000"/>
                      </a:schemeClr>
                    </a:solidFill>
                    <a:ln>
                      <a:noFill/>
                    </a:ln>
                    <a:effectLst/>
                  </c:spPr>
                  <c:extLst>
                    <c:ext xmlns:c16="http://schemas.microsoft.com/office/drawing/2014/chart" uri="{C3380CC4-5D6E-409C-BE32-E72D297353CC}">
                      <c16:uniqueId val="{00000023-1FF3-4C13-8398-DFCBCC8F5C0E}"/>
                    </c:ext>
                  </c:extLst>
                </c:dPt>
                <c:dPt>
                  <c:idx val="5"/>
                  <c:bubble3D val="0"/>
                  <c:spPr>
                    <a:solidFill>
                      <a:schemeClr val="accent4">
                        <a:shade val="50000"/>
                      </a:schemeClr>
                    </a:solidFill>
                    <a:ln>
                      <a:noFill/>
                    </a:ln>
                    <a:effectLst/>
                  </c:spPr>
                  <c:extLst>
                    <c:ext xmlns:c16="http://schemas.microsoft.com/office/drawing/2014/chart" uri="{C3380CC4-5D6E-409C-BE32-E72D297353CC}">
                      <c16:uniqueId val="{00000025-1FF3-4C13-8398-DFCBCC8F5C0E}"/>
                    </c:ext>
                  </c:extLst>
                </c:dPt>
                <c:dLbls>
                  <c:dLbl>
                    <c:idx val="1"/>
                    <c:layout>
                      <c:manualLayout>
                        <c:x val="0.13496935775309352"/>
                        <c:y val="-7.407407407407407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1D-1FF3-4C13-8398-DFCBCC8F5C0E}"/>
                      </c:ext>
                    </c:extLst>
                  </c:dLbl>
                  <c:dLbl>
                    <c:idx val="2"/>
                    <c:layout>
                      <c:manualLayout>
                        <c:x val="-0.15950924098092881"/>
                        <c:y val="5.5555555555555552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1F-1FF3-4C13-8398-DFCBCC8F5C0E}"/>
                      </c:ext>
                    </c:extLst>
                  </c:dLbl>
                  <c:dLbl>
                    <c:idx val="4"/>
                    <c:layout>
                      <c:manualLayout>
                        <c:x val="0.14723929936701111"/>
                        <c:y val="-8.3333333333333329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23-1FF3-4C13-8398-DFCBCC8F5C0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yriad Pro" panose="020B0503030403020204" pitchFamily="34" charset="0"/>
                          <a:ea typeface="+mn-ea"/>
                          <a:cs typeface="+mn-cs"/>
                        </a:defRPr>
                      </a:pPr>
                      <a:endParaRPr lang="fr-FR"/>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prstDash val="solid"/>
                        <a:round/>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'Synthèse offre d''hébergements'!$B$65:$B$76</c15:sqref>
                        </c15:fullRef>
                        <c15:formulaRef>
                          <c15:sqref>('Synthèse offre d''hébergements'!$B$65,'Synthèse offre d''hébergements'!$B$67,'Synthèse offre d''hébergements'!$B$69,'Synthèse offre d''hébergements'!$B$71,'Synthèse offre d''hébergements'!$B$73,'Synthèse offre d''hébergements'!$B$75)</c15:sqref>
                        </c15:formulaRef>
                      </c:ext>
                    </c:extLst>
                    <c:strCache>
                      <c:ptCount val="6"/>
                      <c:pt idx="0">
                        <c:v>Non classés</c:v>
                      </c:pt>
                      <c:pt idx="1">
                        <c:v>1 étoile</c:v>
                      </c:pt>
                      <c:pt idx="2">
                        <c:v>2 étoiles</c:v>
                      </c:pt>
                      <c:pt idx="3">
                        <c:v>3 étoiles</c:v>
                      </c:pt>
                      <c:pt idx="4">
                        <c:v>4 étoiles</c:v>
                      </c:pt>
                      <c:pt idx="5">
                        <c:v>5 étoiles</c:v>
                      </c:pt>
                    </c:strCache>
                  </c:strRef>
                </c:cat>
                <c:val>
                  <c:numRef>
                    <c:extLst>
                      <c:ext xmlns:c15="http://schemas.microsoft.com/office/drawing/2012/chart" uri="{02D57815-91ED-43cb-92C2-25804820EDAC}">
                        <c15:fullRef>
                          <c15:sqref>'Synthèse offre d''hébergements'!$D$65:$D$76</c15:sqref>
                        </c15:fullRef>
                        <c15:formulaRef>
                          <c15:sqref>('Synthèse offre d''hébergements'!$D$65,'Synthèse offre d''hébergements'!$D$67,'Synthèse offre d''hébergements'!$D$69,'Synthèse offre d''hébergements'!$D$71,'Synthèse offre d''hébergements'!$D$73,'Synthèse offre d''hébergements'!$D$75)</c15:sqref>
                        </c15:formulaRef>
                      </c:ext>
                    </c:extLst>
                    <c:numCache>
                      <c:formatCode>0%</c:formatCode>
                      <c:ptCount val="6"/>
                      <c:pt idx="0" formatCode="#,##0">
                        <c:v>4470</c:v>
                      </c:pt>
                      <c:pt idx="1" formatCode="#,##0">
                        <c:v>5574</c:v>
                      </c:pt>
                      <c:pt idx="2" formatCode="#,##0">
                        <c:v>18618</c:v>
                      </c:pt>
                      <c:pt idx="3" formatCode="#,##0">
                        <c:v>37320</c:v>
                      </c:pt>
                      <c:pt idx="4" formatCode="#,##0">
                        <c:v>53166</c:v>
                      </c:pt>
                      <c:pt idx="5" formatCode="#,##0">
                        <c:v>18411</c:v>
                      </c:pt>
                    </c:numCache>
                  </c:numRef>
                </c:val>
                <c:extLst xmlns:c15="http://schemas.microsoft.com/office/drawing/2012/chart">
                  <c:ext xmlns:c15="http://schemas.microsoft.com/office/drawing/2012/chart" uri="{02D57815-91ED-43cb-92C2-25804820EDAC}">
                    <c15:categoryFilterExceptions/>
                  </c:ext>
                  <c:ext xmlns:c16="http://schemas.microsoft.com/office/drawing/2014/chart" uri="{C3380CC4-5D6E-409C-BE32-E72D297353CC}">
                    <c16:uniqueId val="{00000026-1FF3-4C13-8398-DFCBCC8F5C0E}"/>
                  </c:ext>
                </c:extLst>
              </c15:ser>
            </c15:filteredPieSeries>
          </c:ext>
        </c:extLst>
      </c:pie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lgn="ctr" rtl="0">
              <a:defRPr lang="en-US" sz="1100" b="0" i="0" u="none" strike="noStrike" kern="1200" spc="0" baseline="0">
                <a:solidFill>
                  <a:srgbClr val="6B6D70"/>
                </a:solidFill>
                <a:latin typeface="Myriad Pro" panose="020B0503030403020204" pitchFamily="34" charset="0"/>
                <a:ea typeface="+mn-ea"/>
                <a:cs typeface="+mn-cs"/>
              </a:defRPr>
            </a:pPr>
            <a:r>
              <a:rPr lang="en-US" sz="1100" b="1" i="0" u="none" strike="noStrike" kern="1200" spc="0" baseline="0">
                <a:solidFill>
                  <a:srgbClr val="6B6D70"/>
                </a:solidFill>
                <a:latin typeface="Myriad Pro" panose="020B0503030403020204" pitchFamily="34" charset="0"/>
                <a:ea typeface="+mn-ea"/>
                <a:cs typeface="+mn-cs"/>
              </a:rPr>
              <a:t>MEUBLES</a:t>
            </a:r>
          </a:p>
          <a:p>
            <a:pPr algn="ctr" rtl="0">
              <a:defRPr lang="en-US" sz="1100" b="0" i="0" u="none" strike="noStrike" kern="1200" spc="0" baseline="0">
                <a:solidFill>
                  <a:srgbClr val="6B6D70"/>
                </a:solidFill>
                <a:latin typeface="Myriad Pro" panose="020B0503030403020204" pitchFamily="34" charset="0"/>
                <a:ea typeface="+mn-ea"/>
                <a:cs typeface="+mn-cs"/>
              </a:defRPr>
            </a:pPr>
            <a:r>
              <a:rPr lang="en-US" sz="1100" b="0" i="0" u="none" strike="noStrike" kern="1200" spc="0" baseline="0">
                <a:solidFill>
                  <a:srgbClr val="6B6D70"/>
                </a:solidFill>
                <a:latin typeface="Myriad Pro" panose="020B0503030403020204" pitchFamily="34" charset="0"/>
                <a:ea typeface="+mn-ea"/>
                <a:cs typeface="+mn-cs"/>
              </a:rPr>
              <a:t>Part du nombre de lits par classement</a:t>
            </a:r>
          </a:p>
        </c:rich>
      </c:tx>
      <c:layout>
        <c:manualLayout>
          <c:xMode val="edge"/>
          <c:yMode val="edge"/>
          <c:x val="0.17238030303030299"/>
          <c:y val="2.2015873015873016E-3"/>
        </c:manualLayout>
      </c:layout>
      <c:overlay val="0"/>
      <c:spPr>
        <a:noFill/>
        <a:ln>
          <a:noFill/>
        </a:ln>
        <a:effectLst/>
      </c:spPr>
    </c:title>
    <c:autoTitleDeleted val="0"/>
    <c:plotArea>
      <c:layout>
        <c:manualLayout>
          <c:layoutTarget val="inner"/>
          <c:xMode val="edge"/>
          <c:yMode val="edge"/>
          <c:x val="0.29608712121212122"/>
          <c:y val="0.31617175094024236"/>
          <c:w val="0.4015530303030303"/>
          <c:h val="0.66450062682824906"/>
        </c:manualLayout>
      </c:layout>
      <c:pieChart>
        <c:varyColors val="1"/>
        <c:ser>
          <c:idx val="3"/>
          <c:order val="3"/>
          <c:tx>
            <c:strRef>
              <c:f>'Synthèse offre d''hébergements'!$F$63:$F$64</c:f>
              <c:strCache>
                <c:ptCount val="2"/>
                <c:pt idx="1">
                  <c:v>Meublés</c:v>
                </c:pt>
              </c:strCache>
            </c:strRef>
          </c:tx>
          <c:spPr>
            <a:solidFill>
              <a:srgbClr val="6B6D70"/>
            </a:solidFill>
          </c:spPr>
          <c:explosion val="1"/>
          <c:dPt>
            <c:idx val="0"/>
            <c:bubble3D val="0"/>
            <c:spPr>
              <a:solidFill>
                <a:schemeClr val="accent1">
                  <a:lumMod val="20000"/>
                  <a:lumOff val="80000"/>
                </a:schemeClr>
              </a:solidFill>
              <a:ln>
                <a:noFill/>
              </a:ln>
              <a:effectLst/>
            </c:spPr>
            <c:extLst>
              <c:ext xmlns:c16="http://schemas.microsoft.com/office/drawing/2014/chart" uri="{C3380CC4-5D6E-409C-BE32-E72D297353CC}">
                <c16:uniqueId val="{00000001-54D8-49E1-8919-E47426173BB2}"/>
              </c:ext>
            </c:extLst>
          </c:dPt>
          <c:dPt>
            <c:idx val="1"/>
            <c:bubble3D val="0"/>
            <c:spPr>
              <a:solidFill>
                <a:srgbClr val="6B6D70">
                  <a:alpha val="18824"/>
                </a:srgbClr>
              </a:solidFill>
              <a:ln>
                <a:noFill/>
              </a:ln>
              <a:effectLst/>
            </c:spPr>
            <c:extLst>
              <c:ext xmlns:c16="http://schemas.microsoft.com/office/drawing/2014/chart" uri="{C3380CC4-5D6E-409C-BE32-E72D297353CC}">
                <c16:uniqueId val="{00000003-54D8-49E1-8919-E47426173BB2}"/>
              </c:ext>
            </c:extLst>
          </c:dPt>
          <c:dPt>
            <c:idx val="2"/>
            <c:bubble3D val="0"/>
            <c:spPr>
              <a:solidFill>
                <a:srgbClr val="6B6D70">
                  <a:alpha val="41176"/>
                </a:srgbClr>
              </a:solidFill>
              <a:ln>
                <a:noFill/>
              </a:ln>
              <a:effectLst/>
            </c:spPr>
            <c:extLst>
              <c:ext xmlns:c16="http://schemas.microsoft.com/office/drawing/2014/chart" uri="{C3380CC4-5D6E-409C-BE32-E72D297353CC}">
                <c16:uniqueId val="{00000005-54D8-49E1-8919-E47426173BB2}"/>
              </c:ext>
            </c:extLst>
          </c:dPt>
          <c:dPt>
            <c:idx val="3"/>
            <c:bubble3D val="0"/>
            <c:spPr>
              <a:solidFill>
                <a:srgbClr val="6B6D70"/>
              </a:solidFill>
              <a:ln>
                <a:noFill/>
              </a:ln>
              <a:effectLst/>
            </c:spPr>
            <c:extLst>
              <c:ext xmlns:c16="http://schemas.microsoft.com/office/drawing/2014/chart" uri="{C3380CC4-5D6E-409C-BE32-E72D297353CC}">
                <c16:uniqueId val="{00000007-54D8-49E1-8919-E47426173BB2}"/>
              </c:ext>
            </c:extLst>
          </c:dPt>
          <c:dPt>
            <c:idx val="4"/>
            <c:bubble3D val="0"/>
            <c:spPr>
              <a:solidFill>
                <a:srgbClr val="6B6D70">
                  <a:alpha val="70980"/>
                </a:srgbClr>
              </a:solidFill>
              <a:ln>
                <a:noFill/>
              </a:ln>
              <a:effectLst/>
            </c:spPr>
            <c:extLst>
              <c:ext xmlns:c16="http://schemas.microsoft.com/office/drawing/2014/chart" uri="{C3380CC4-5D6E-409C-BE32-E72D297353CC}">
                <c16:uniqueId val="{00000009-54D8-49E1-8919-E47426173BB2}"/>
              </c:ext>
            </c:extLst>
          </c:dPt>
          <c:dPt>
            <c:idx val="5"/>
            <c:bubble3D val="0"/>
            <c:spPr>
              <a:solidFill>
                <a:srgbClr val="6B6D70"/>
              </a:solidFill>
              <a:ln>
                <a:noFill/>
              </a:ln>
              <a:effectLst/>
            </c:spPr>
            <c:extLst>
              <c:ext xmlns:c16="http://schemas.microsoft.com/office/drawing/2014/chart" uri="{C3380CC4-5D6E-409C-BE32-E72D297353CC}">
                <c16:uniqueId val="{0000000B-54D8-49E1-8919-E47426173BB2}"/>
              </c:ext>
            </c:extLst>
          </c:dPt>
          <c:dPt>
            <c:idx val="6"/>
            <c:bubble3D val="0"/>
            <c:spPr>
              <a:solidFill>
                <a:srgbClr val="6B6D70">
                  <a:alpha val="85882"/>
                </a:srgbClr>
              </a:solidFill>
              <a:ln>
                <a:noFill/>
              </a:ln>
              <a:effectLst/>
            </c:spPr>
            <c:extLst>
              <c:ext xmlns:c16="http://schemas.microsoft.com/office/drawing/2014/chart" uri="{C3380CC4-5D6E-409C-BE32-E72D297353CC}">
                <c16:uniqueId val="{0000000D-54D8-49E1-8919-E47426173BB2}"/>
              </c:ext>
            </c:extLst>
          </c:dPt>
          <c:dPt>
            <c:idx val="7"/>
            <c:bubble3D val="0"/>
            <c:spPr>
              <a:solidFill>
                <a:srgbClr val="6B6D70"/>
              </a:solidFill>
              <a:ln>
                <a:noFill/>
              </a:ln>
              <a:effectLst/>
            </c:spPr>
            <c:extLst>
              <c:ext xmlns:c16="http://schemas.microsoft.com/office/drawing/2014/chart" uri="{C3380CC4-5D6E-409C-BE32-E72D297353CC}">
                <c16:uniqueId val="{0000000F-54D8-49E1-8919-E47426173BB2}"/>
              </c:ext>
            </c:extLst>
          </c:dPt>
          <c:dLbls>
            <c:dLbl>
              <c:idx val="0"/>
              <c:layout>
                <c:manualLayout>
                  <c:x val="-5.7344949494949497E-2"/>
                  <c:y val="0.1682954450480568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4D8-49E1-8919-E47426173BB2}"/>
                </c:ext>
              </c:extLst>
            </c:dLbl>
            <c:dLbl>
              <c:idx val="1"/>
              <c:layout>
                <c:manualLayout>
                  <c:x val="0.12887727272727273"/>
                  <c:y val="-0.11747806101128291"/>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4D8-49E1-8919-E47426173BB2}"/>
                </c:ext>
              </c:extLst>
            </c:dLbl>
            <c:dLbl>
              <c:idx val="2"/>
              <c:layout>
                <c:manualLayout>
                  <c:x val="-0.14172070707070708"/>
                  <c:y val="-0.12284496447973266"/>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54D8-49E1-8919-E47426173BB2}"/>
                </c:ext>
              </c:extLst>
            </c:dLbl>
            <c:dLbl>
              <c:idx val="3"/>
              <c:delete val="1"/>
              <c:extLst>
                <c:ext xmlns:c15="http://schemas.microsoft.com/office/drawing/2012/chart" uri="{CE6537A1-D6FC-4f65-9D91-7224C49458BB}"/>
                <c:ext xmlns:c16="http://schemas.microsoft.com/office/drawing/2014/chart" uri="{C3380CC4-5D6E-409C-BE32-E72D297353CC}">
                  <c16:uniqueId val="{00000007-54D8-49E1-8919-E47426173BB2}"/>
                </c:ext>
              </c:extLst>
            </c:dLbl>
            <c:dLbl>
              <c:idx val="4"/>
              <c:layout>
                <c:manualLayout>
                  <c:x val="0.15817828282828283"/>
                  <c:y val="-9.094233180108650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54D8-49E1-8919-E47426173BB2}"/>
                </c:ext>
              </c:extLst>
            </c:dLbl>
            <c:dLbl>
              <c:idx val="5"/>
              <c:delete val="1"/>
              <c:extLst>
                <c:ext xmlns:c15="http://schemas.microsoft.com/office/drawing/2012/chart" uri="{CE6537A1-D6FC-4f65-9D91-7224C49458BB}"/>
                <c:ext xmlns:c16="http://schemas.microsoft.com/office/drawing/2014/chart" uri="{C3380CC4-5D6E-409C-BE32-E72D297353CC}">
                  <c16:uniqueId val="{0000000B-54D8-49E1-8919-E47426173BB2}"/>
                </c:ext>
              </c:extLst>
            </c:dLbl>
            <c:dLbl>
              <c:idx val="6"/>
              <c:layout>
                <c:manualLayout>
                  <c:x val="6.8959604475372527E-2"/>
                  <c:y val="0.17041089128577117"/>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54D8-49E1-8919-E47426173BB2}"/>
                </c:ext>
              </c:extLst>
            </c:dLbl>
            <c:dLbl>
              <c:idx val="7"/>
              <c:layout>
                <c:manualLayout>
                  <c:x val="7.2032828282828287E-3"/>
                  <c:y val="3.801880484747179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fr-FR"/>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3135808080808085"/>
                      <c:h val="0.16436944444444446"/>
                    </c:manualLayout>
                  </c15:layout>
                </c:ext>
                <c:ext xmlns:c16="http://schemas.microsoft.com/office/drawing/2014/chart" uri="{C3380CC4-5D6E-409C-BE32-E72D297353CC}">
                  <c16:uniqueId val="{0000000F-54D8-49E1-8919-E47426173B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fr-FR"/>
              </a:p>
            </c:txPr>
            <c:dLblPos val="ct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extLst>
                <c:ext xmlns:c15="http://schemas.microsoft.com/office/drawing/2012/chart" uri="{02D57815-91ED-43cb-92C2-25804820EDAC}">
                  <c15:fullRef>
                    <c15:sqref>'Synthèse offre d''hébergements'!$B$65:$B$76</c15:sqref>
                  </c15:fullRef>
                </c:ext>
              </c:extLst>
              <c:f>('Synthèse offre d''hébergements'!$B$65,'Synthèse offre d''hébergements'!$B$67,'Synthèse offre d''hébergements'!$B$69:$B$73,'Synthèse offre d''hébergements'!$B$75)</c:f>
              <c:strCache>
                <c:ptCount val="8"/>
                <c:pt idx="0">
                  <c:v>Non classés</c:v>
                </c:pt>
                <c:pt idx="1">
                  <c:v>1 étoile</c:v>
                </c:pt>
                <c:pt idx="2">
                  <c:v>2 étoiles</c:v>
                </c:pt>
                <c:pt idx="4">
                  <c:v>3 étoiles</c:v>
                </c:pt>
                <c:pt idx="6">
                  <c:v>4 étoiles</c:v>
                </c:pt>
                <c:pt idx="7">
                  <c:v>5 étoiles</c:v>
                </c:pt>
              </c:strCache>
            </c:strRef>
          </c:cat>
          <c:val>
            <c:numRef>
              <c:extLst>
                <c:ext xmlns:c15="http://schemas.microsoft.com/office/drawing/2012/chart" uri="{02D57815-91ED-43cb-92C2-25804820EDAC}">
                  <c15:fullRef>
                    <c15:sqref>'Synthèse offre d''hébergements'!$F$65:$F$76</c15:sqref>
                  </c15:fullRef>
                </c:ext>
              </c:extLst>
              <c:f>('Synthèse offre d''hébergements'!$F$65,'Synthèse offre d''hébergements'!$F$67,'Synthèse offre d''hébergements'!$F$69:$F$73,'Synthèse offre d''hébergements'!$F$75)</c:f>
              <c:numCache>
                <c:formatCode>#,##0</c:formatCode>
                <c:ptCount val="8"/>
                <c:pt idx="0">
                  <c:v>2335</c:v>
                </c:pt>
                <c:pt idx="1">
                  <c:v>3493</c:v>
                </c:pt>
                <c:pt idx="2">
                  <c:v>12166</c:v>
                </c:pt>
                <c:pt idx="3" formatCode="0%">
                  <c:v>0.4260930723244637</c:v>
                </c:pt>
                <c:pt idx="4">
                  <c:v>16317</c:v>
                </c:pt>
                <c:pt idx="5" formatCode="0%">
                  <c:v>0.56233243967828417</c:v>
                </c:pt>
                <c:pt idx="6">
                  <c:v>4782</c:v>
                </c:pt>
                <c:pt idx="7">
                  <c:v>453</c:v>
                </c:pt>
              </c:numCache>
            </c:numRef>
          </c:val>
          <c:extLst>
            <c:ext xmlns:c16="http://schemas.microsoft.com/office/drawing/2014/chart" uri="{C3380CC4-5D6E-409C-BE32-E72D297353CC}">
              <c16:uniqueId val="{00000010-54D8-49E1-8919-E47426173BB2}"/>
            </c:ext>
          </c:extLst>
        </c:ser>
        <c:dLbls>
          <c:showLegendKey val="0"/>
          <c:showVal val="0"/>
          <c:showCatName val="0"/>
          <c:showSerName val="0"/>
          <c:showPercent val="0"/>
          <c:showBubbleSize val="0"/>
          <c:showLeaderLines val="0"/>
        </c:dLbls>
        <c:firstSliceAng val="0"/>
        <c:extLst>
          <c:ext xmlns:c15="http://schemas.microsoft.com/office/drawing/2012/chart" uri="{02D57815-91ED-43cb-92C2-25804820EDAC}">
            <c15:filteredPieSeries>
              <c15:ser>
                <c:idx val="0"/>
                <c:order val="0"/>
                <c:tx>
                  <c:strRef>
                    <c:extLst>
                      <c:ext uri="{02D57815-91ED-43cb-92C2-25804820EDAC}">
                        <c15:formulaRef>
                          <c15:sqref>'Synthèse offre d''hébergements'!$C$63:$C$64</c15:sqref>
                        </c15:formulaRef>
                      </c:ext>
                    </c:extLst>
                    <c:strCache>
                      <c:ptCount val="2"/>
                    </c:strCache>
                  </c:strRef>
                </c:tx>
                <c:dPt>
                  <c:idx val="0"/>
                  <c:bubble3D val="0"/>
                  <c:spPr>
                    <a:solidFill>
                      <a:schemeClr val="accent4">
                        <a:tint val="46000"/>
                      </a:schemeClr>
                    </a:solidFill>
                    <a:ln>
                      <a:noFill/>
                    </a:ln>
                    <a:effectLst/>
                  </c:spPr>
                  <c:extLst>
                    <c:ext xmlns:c16="http://schemas.microsoft.com/office/drawing/2014/chart" uri="{C3380CC4-5D6E-409C-BE32-E72D297353CC}">
                      <c16:uniqueId val="{00000012-54D8-49E1-8919-E47426173BB2}"/>
                    </c:ext>
                  </c:extLst>
                </c:dPt>
                <c:dPt>
                  <c:idx val="1"/>
                  <c:bubble3D val="0"/>
                  <c:spPr>
                    <a:solidFill>
                      <a:schemeClr val="accent4">
                        <a:tint val="62000"/>
                      </a:schemeClr>
                    </a:solidFill>
                    <a:ln>
                      <a:noFill/>
                    </a:ln>
                    <a:effectLst/>
                  </c:spPr>
                  <c:extLst>
                    <c:ext xmlns:c16="http://schemas.microsoft.com/office/drawing/2014/chart" uri="{C3380CC4-5D6E-409C-BE32-E72D297353CC}">
                      <c16:uniqueId val="{00000014-54D8-49E1-8919-E47426173BB2}"/>
                    </c:ext>
                  </c:extLst>
                </c:dPt>
                <c:dPt>
                  <c:idx val="2"/>
                  <c:bubble3D val="0"/>
                  <c:spPr>
                    <a:solidFill>
                      <a:schemeClr val="accent4">
                        <a:tint val="77000"/>
                      </a:schemeClr>
                    </a:solidFill>
                    <a:ln>
                      <a:noFill/>
                    </a:ln>
                    <a:effectLst/>
                  </c:spPr>
                  <c:extLst>
                    <c:ext xmlns:c16="http://schemas.microsoft.com/office/drawing/2014/chart" uri="{C3380CC4-5D6E-409C-BE32-E72D297353CC}">
                      <c16:uniqueId val="{00000016-54D8-49E1-8919-E47426173BB2}"/>
                    </c:ext>
                  </c:extLst>
                </c:dPt>
                <c:dPt>
                  <c:idx val="3"/>
                  <c:bubble3D val="0"/>
                  <c:spPr>
                    <a:solidFill>
                      <a:schemeClr val="accent4">
                        <a:tint val="93000"/>
                      </a:schemeClr>
                    </a:solidFill>
                    <a:ln>
                      <a:noFill/>
                    </a:ln>
                    <a:effectLst/>
                  </c:spPr>
                  <c:extLst>
                    <c:ext xmlns:c16="http://schemas.microsoft.com/office/drawing/2014/chart" uri="{C3380CC4-5D6E-409C-BE32-E72D297353CC}">
                      <c16:uniqueId val="{00000018-54D8-49E1-8919-E47426173BB2}"/>
                    </c:ext>
                  </c:extLst>
                </c:dPt>
                <c:dPt>
                  <c:idx val="4"/>
                  <c:bubble3D val="0"/>
                  <c:spPr>
                    <a:solidFill>
                      <a:schemeClr val="accent4">
                        <a:shade val="92000"/>
                      </a:schemeClr>
                    </a:solidFill>
                    <a:ln>
                      <a:noFill/>
                    </a:ln>
                    <a:effectLst/>
                  </c:spPr>
                  <c:extLst>
                    <c:ext xmlns:c16="http://schemas.microsoft.com/office/drawing/2014/chart" uri="{C3380CC4-5D6E-409C-BE32-E72D297353CC}">
                      <c16:uniqueId val="{0000001A-54D8-49E1-8919-E47426173BB2}"/>
                    </c:ext>
                  </c:extLst>
                </c:dPt>
                <c:dPt>
                  <c:idx val="5"/>
                  <c:bubble3D val="0"/>
                  <c:spPr>
                    <a:solidFill>
                      <a:schemeClr val="accent4">
                        <a:shade val="76000"/>
                      </a:schemeClr>
                    </a:solidFill>
                    <a:ln>
                      <a:noFill/>
                    </a:ln>
                    <a:effectLst/>
                  </c:spPr>
                  <c:extLst>
                    <c:ext xmlns:c16="http://schemas.microsoft.com/office/drawing/2014/chart" uri="{C3380CC4-5D6E-409C-BE32-E72D297353CC}">
                      <c16:uniqueId val="{0000001C-54D8-49E1-8919-E47426173BB2}"/>
                    </c:ext>
                  </c:extLst>
                </c:dPt>
                <c:dPt>
                  <c:idx val="6"/>
                  <c:bubble3D val="0"/>
                  <c:spPr>
                    <a:solidFill>
                      <a:schemeClr val="accent4">
                        <a:shade val="61000"/>
                      </a:schemeClr>
                    </a:solidFill>
                    <a:ln>
                      <a:noFill/>
                    </a:ln>
                    <a:effectLst/>
                  </c:spPr>
                  <c:extLst>
                    <c:ext xmlns:c16="http://schemas.microsoft.com/office/drawing/2014/chart" uri="{C3380CC4-5D6E-409C-BE32-E72D297353CC}">
                      <c16:uniqueId val="{0000001E-54D8-49E1-8919-E47426173BB2}"/>
                    </c:ext>
                  </c:extLst>
                </c:dPt>
                <c:dPt>
                  <c:idx val="7"/>
                  <c:bubble3D val="0"/>
                  <c:spPr>
                    <a:solidFill>
                      <a:schemeClr val="accent4">
                        <a:shade val="45000"/>
                      </a:schemeClr>
                    </a:solidFill>
                    <a:ln>
                      <a:noFill/>
                    </a:ln>
                    <a:effectLst/>
                  </c:spPr>
                  <c:extLst>
                    <c:ext xmlns:c16="http://schemas.microsoft.com/office/drawing/2014/chart" uri="{C3380CC4-5D6E-409C-BE32-E72D297353CC}">
                      <c16:uniqueId val="{00000020-54D8-49E1-8919-E47426173BB2}"/>
                    </c:ext>
                  </c:extLst>
                </c:dPt>
                <c:cat>
                  <c:strRef>
                    <c:extLst>
                      <c:ext uri="{02D57815-91ED-43cb-92C2-25804820EDAC}">
                        <c15:fullRef>
                          <c15:sqref>'Synthèse offre d''hébergements'!$B$65:$B$76</c15:sqref>
                        </c15:fullRef>
                        <c15:formulaRef>
                          <c15:sqref>('Synthèse offre d''hébergements'!$B$65,'Synthèse offre d''hébergements'!$B$67,'Synthèse offre d''hébergements'!$B$69:$B$73,'Synthèse offre d''hébergements'!$B$75)</c15:sqref>
                        </c15:formulaRef>
                      </c:ext>
                    </c:extLst>
                    <c:strCache>
                      <c:ptCount val="8"/>
                      <c:pt idx="0">
                        <c:v>Non classés</c:v>
                      </c:pt>
                      <c:pt idx="1">
                        <c:v>1 étoile</c:v>
                      </c:pt>
                      <c:pt idx="2">
                        <c:v>2 étoiles</c:v>
                      </c:pt>
                      <c:pt idx="4">
                        <c:v>3 étoiles</c:v>
                      </c:pt>
                      <c:pt idx="6">
                        <c:v>4 étoiles</c:v>
                      </c:pt>
                      <c:pt idx="7">
                        <c:v>5 étoiles</c:v>
                      </c:pt>
                    </c:strCache>
                  </c:strRef>
                </c:cat>
                <c:val>
                  <c:numRef>
                    <c:extLst>
                      <c:ext uri="{02D57815-91ED-43cb-92C2-25804820EDAC}">
                        <c15:fullRef>
                          <c15:sqref>'Synthèse offre d''hébergements'!$C$65:$C$76</c15:sqref>
                        </c15:fullRef>
                        <c15:formulaRef>
                          <c15:sqref>('Synthèse offre d''hébergements'!$C$65,'Synthèse offre d''hébergements'!$C$67,'Synthèse offre d''hébergements'!$C$69:$C$73,'Synthèse offre d''hébergements'!$C$75)</c15:sqref>
                        </c15:formulaRef>
                      </c:ext>
                    </c:extLst>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54D8-49E1-8919-E47426173BB2}"/>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'Synthèse offre d''hébergements'!$D$63:$D$64</c15:sqref>
                        </c15:formulaRef>
                      </c:ext>
                    </c:extLst>
                    <c:strCache>
                      <c:ptCount val="2"/>
                      <c:pt idx="1">
                        <c:v>HPA</c:v>
                      </c:pt>
                    </c:strCache>
                  </c:strRef>
                </c:tx>
                <c:dPt>
                  <c:idx val="0"/>
                  <c:bubble3D val="0"/>
                  <c:spPr>
                    <a:solidFill>
                      <a:schemeClr val="accent4">
                        <a:tint val="46000"/>
                      </a:schemeClr>
                    </a:solidFill>
                    <a:ln>
                      <a:noFill/>
                    </a:ln>
                    <a:effectLst/>
                  </c:spPr>
                  <c:extLst xmlns:c15="http://schemas.microsoft.com/office/drawing/2012/chart">
                    <c:ext xmlns:c16="http://schemas.microsoft.com/office/drawing/2014/chart" uri="{C3380CC4-5D6E-409C-BE32-E72D297353CC}">
                      <c16:uniqueId val="{00000023-54D8-49E1-8919-E47426173BB2}"/>
                    </c:ext>
                  </c:extLst>
                </c:dPt>
                <c:dPt>
                  <c:idx val="1"/>
                  <c:bubble3D val="0"/>
                  <c:spPr>
                    <a:solidFill>
                      <a:schemeClr val="accent4">
                        <a:tint val="62000"/>
                      </a:schemeClr>
                    </a:solidFill>
                    <a:ln>
                      <a:noFill/>
                    </a:ln>
                    <a:effectLst/>
                  </c:spPr>
                  <c:extLst xmlns:c15="http://schemas.microsoft.com/office/drawing/2012/chart">
                    <c:ext xmlns:c16="http://schemas.microsoft.com/office/drawing/2014/chart" uri="{C3380CC4-5D6E-409C-BE32-E72D297353CC}">
                      <c16:uniqueId val="{00000025-54D8-49E1-8919-E47426173BB2}"/>
                    </c:ext>
                  </c:extLst>
                </c:dPt>
                <c:dPt>
                  <c:idx val="2"/>
                  <c:bubble3D val="0"/>
                  <c:spPr>
                    <a:solidFill>
                      <a:schemeClr val="accent4">
                        <a:tint val="77000"/>
                      </a:schemeClr>
                    </a:solidFill>
                    <a:ln>
                      <a:noFill/>
                    </a:ln>
                    <a:effectLst/>
                  </c:spPr>
                  <c:extLst xmlns:c15="http://schemas.microsoft.com/office/drawing/2012/chart">
                    <c:ext xmlns:c16="http://schemas.microsoft.com/office/drawing/2014/chart" uri="{C3380CC4-5D6E-409C-BE32-E72D297353CC}">
                      <c16:uniqueId val="{00000027-54D8-49E1-8919-E47426173BB2}"/>
                    </c:ext>
                  </c:extLst>
                </c:dPt>
                <c:dPt>
                  <c:idx val="3"/>
                  <c:bubble3D val="0"/>
                  <c:spPr>
                    <a:solidFill>
                      <a:schemeClr val="accent4">
                        <a:tint val="93000"/>
                      </a:schemeClr>
                    </a:solidFill>
                    <a:ln>
                      <a:noFill/>
                    </a:ln>
                    <a:effectLst/>
                  </c:spPr>
                  <c:extLst xmlns:c15="http://schemas.microsoft.com/office/drawing/2012/chart">
                    <c:ext xmlns:c16="http://schemas.microsoft.com/office/drawing/2014/chart" uri="{C3380CC4-5D6E-409C-BE32-E72D297353CC}">
                      <c16:uniqueId val="{00000029-54D8-49E1-8919-E47426173BB2}"/>
                    </c:ext>
                  </c:extLst>
                </c:dPt>
                <c:dPt>
                  <c:idx val="4"/>
                  <c:bubble3D val="0"/>
                  <c:spPr>
                    <a:solidFill>
                      <a:schemeClr val="accent4">
                        <a:shade val="92000"/>
                      </a:schemeClr>
                    </a:solidFill>
                    <a:ln>
                      <a:noFill/>
                    </a:ln>
                    <a:effectLst/>
                  </c:spPr>
                  <c:extLst xmlns:c15="http://schemas.microsoft.com/office/drawing/2012/chart">
                    <c:ext xmlns:c16="http://schemas.microsoft.com/office/drawing/2014/chart" uri="{C3380CC4-5D6E-409C-BE32-E72D297353CC}">
                      <c16:uniqueId val="{0000002B-54D8-49E1-8919-E47426173BB2}"/>
                    </c:ext>
                  </c:extLst>
                </c:dPt>
                <c:dPt>
                  <c:idx val="5"/>
                  <c:bubble3D val="0"/>
                  <c:spPr>
                    <a:solidFill>
                      <a:schemeClr val="accent4">
                        <a:shade val="76000"/>
                      </a:schemeClr>
                    </a:solidFill>
                    <a:ln>
                      <a:noFill/>
                    </a:ln>
                    <a:effectLst/>
                  </c:spPr>
                  <c:extLst xmlns:c15="http://schemas.microsoft.com/office/drawing/2012/chart">
                    <c:ext xmlns:c16="http://schemas.microsoft.com/office/drawing/2014/chart" uri="{C3380CC4-5D6E-409C-BE32-E72D297353CC}">
                      <c16:uniqueId val="{0000002D-54D8-49E1-8919-E47426173BB2}"/>
                    </c:ext>
                  </c:extLst>
                </c:dPt>
                <c:dPt>
                  <c:idx val="6"/>
                  <c:bubble3D val="0"/>
                  <c:spPr>
                    <a:solidFill>
                      <a:schemeClr val="accent4">
                        <a:shade val="61000"/>
                      </a:schemeClr>
                    </a:solidFill>
                    <a:ln>
                      <a:noFill/>
                    </a:ln>
                    <a:effectLst/>
                  </c:spPr>
                  <c:extLst>
                    <c:ext xmlns:c16="http://schemas.microsoft.com/office/drawing/2014/chart" uri="{C3380CC4-5D6E-409C-BE32-E72D297353CC}">
                      <c16:uniqueId val="{0000002F-54D8-49E1-8919-E47426173BB2}"/>
                    </c:ext>
                  </c:extLst>
                </c:dPt>
                <c:dPt>
                  <c:idx val="7"/>
                  <c:bubble3D val="0"/>
                  <c:spPr>
                    <a:solidFill>
                      <a:schemeClr val="accent4">
                        <a:shade val="45000"/>
                      </a:schemeClr>
                    </a:solidFill>
                    <a:ln>
                      <a:noFill/>
                    </a:ln>
                    <a:effectLst/>
                  </c:spPr>
                  <c:extLst>
                    <c:ext xmlns:c16="http://schemas.microsoft.com/office/drawing/2014/chart" uri="{C3380CC4-5D6E-409C-BE32-E72D297353CC}">
                      <c16:uniqueId val="{00000031-54D8-49E1-8919-E47426173BB2}"/>
                    </c:ext>
                  </c:extLst>
                </c:dPt>
                <c:dLbls>
                  <c:dLbl>
                    <c:idx val="1"/>
                    <c:layout>
                      <c:manualLayout>
                        <c:x val="0.13496935775309352"/>
                        <c:y val="-7.407407407407407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25-54D8-49E1-8919-E47426173BB2}"/>
                      </c:ext>
                    </c:extLst>
                  </c:dLbl>
                  <c:dLbl>
                    <c:idx val="2"/>
                    <c:layout>
                      <c:manualLayout>
                        <c:x val="-0.15950924098092881"/>
                        <c:y val="5.5555555555555552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27-54D8-49E1-8919-E47426173BB2}"/>
                      </c:ext>
                    </c:extLst>
                  </c:dLbl>
                  <c:dLbl>
                    <c:idx val="6"/>
                    <c:layout>
                      <c:manualLayout>
                        <c:x val="0.14723929936701111"/>
                        <c:y val="-8.3333333333333329E-2"/>
                      </c:manualLayout>
                    </c:layout>
                    <c:dLblPos val="bestFit"/>
                    <c:showLegendKey val="0"/>
                    <c:showVal val="1"/>
                    <c:showCatName val="1"/>
                    <c:showSerName val="0"/>
                    <c:showPercent val="0"/>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2F-54D8-49E1-8919-E47426173BB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yriad Pro" panose="020B0503030403020204" pitchFamily="34" charset="0"/>
                          <a:ea typeface="+mn-ea"/>
                          <a:cs typeface="+mn-cs"/>
                        </a:defRPr>
                      </a:pPr>
                      <a:endParaRPr lang="fr-FR"/>
                    </a:p>
                  </c:txPr>
                  <c:dLblPos val="in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prstDash val="solid"/>
                        <a:round/>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'Synthèse offre d''hébergements'!$B$65:$B$76</c15:sqref>
                        </c15:fullRef>
                        <c15:formulaRef>
                          <c15:sqref>('Synthèse offre d''hébergements'!$B$65,'Synthèse offre d''hébergements'!$B$67,'Synthèse offre d''hébergements'!$B$69:$B$73,'Synthèse offre d''hébergements'!$B$75)</c15:sqref>
                        </c15:formulaRef>
                      </c:ext>
                    </c:extLst>
                    <c:strCache>
                      <c:ptCount val="8"/>
                      <c:pt idx="0">
                        <c:v>Non classés</c:v>
                      </c:pt>
                      <c:pt idx="1">
                        <c:v>1 étoile</c:v>
                      </c:pt>
                      <c:pt idx="2">
                        <c:v>2 étoiles</c:v>
                      </c:pt>
                      <c:pt idx="4">
                        <c:v>3 étoiles</c:v>
                      </c:pt>
                      <c:pt idx="6">
                        <c:v>4 étoiles</c:v>
                      </c:pt>
                      <c:pt idx="7">
                        <c:v>5 étoiles</c:v>
                      </c:pt>
                    </c:strCache>
                  </c:strRef>
                </c:cat>
                <c:val>
                  <c:numRef>
                    <c:extLst>
                      <c:ext xmlns:c15="http://schemas.microsoft.com/office/drawing/2012/chart" uri="{02D57815-91ED-43cb-92C2-25804820EDAC}">
                        <c15:fullRef>
                          <c15:sqref>'Synthèse offre d''hébergements'!$D$65:$D$76</c15:sqref>
                        </c15:fullRef>
                        <c15:formulaRef>
                          <c15:sqref>('Synthèse offre d''hébergements'!$D$65,'Synthèse offre d''hébergements'!$D$67,'Synthèse offre d''hébergements'!$D$69:$D$73,'Synthèse offre d''hébergements'!$D$75)</c15:sqref>
                        </c15:formulaRef>
                      </c:ext>
                    </c:extLst>
                    <c:numCache>
                      <c:formatCode>0%</c:formatCode>
                      <c:ptCount val="8"/>
                      <c:pt idx="0" formatCode="#,##0">
                        <c:v>4470</c:v>
                      </c:pt>
                      <c:pt idx="1" formatCode="#,##0">
                        <c:v>5574</c:v>
                      </c:pt>
                      <c:pt idx="2" formatCode="#,##0">
                        <c:v>18618</c:v>
                      </c:pt>
                      <c:pt idx="3">
                        <c:v>-0.23936756955509253</c:v>
                      </c:pt>
                      <c:pt idx="4" formatCode="#,##0">
                        <c:v>37320</c:v>
                      </c:pt>
                      <c:pt idx="5">
                        <c:v>-7.8245406046235921E-2</c:v>
                      </c:pt>
                      <c:pt idx="6" formatCode="#,##0">
                        <c:v>53166</c:v>
                      </c:pt>
                      <c:pt idx="7" formatCode="#,##0">
                        <c:v>18411</c:v>
                      </c:pt>
                    </c:numCache>
                  </c:numRef>
                </c:val>
                <c:extLst xmlns:c15="http://schemas.microsoft.com/office/drawing/2012/chart">
                  <c:ext xmlns:c16="http://schemas.microsoft.com/office/drawing/2014/chart" uri="{C3380CC4-5D6E-409C-BE32-E72D297353CC}">
                    <c16:uniqueId val="{00000032-54D8-49E1-8919-E47426173BB2}"/>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'Synthèse offre d''hébergements'!$E$63:$E$64</c15:sqref>
                        </c15:formulaRef>
                      </c:ext>
                    </c:extLst>
                    <c:strCache>
                      <c:ptCount val="2"/>
                      <c:pt idx="1">
                        <c:v>Hôtel</c:v>
                      </c:pt>
                    </c:strCache>
                  </c:strRef>
                </c:tx>
                <c:dPt>
                  <c:idx val="0"/>
                  <c:bubble3D val="0"/>
                  <c:spPr>
                    <a:solidFill>
                      <a:schemeClr val="accent4">
                        <a:tint val="46000"/>
                      </a:schemeClr>
                    </a:solidFill>
                    <a:ln>
                      <a:noFill/>
                    </a:ln>
                    <a:effectLst/>
                  </c:spPr>
                  <c:extLst xmlns:c15="http://schemas.microsoft.com/office/drawing/2012/chart">
                    <c:ext xmlns:c16="http://schemas.microsoft.com/office/drawing/2014/chart" uri="{C3380CC4-5D6E-409C-BE32-E72D297353CC}">
                      <c16:uniqueId val="{00000034-54D8-49E1-8919-E47426173BB2}"/>
                    </c:ext>
                  </c:extLst>
                </c:dPt>
                <c:dPt>
                  <c:idx val="1"/>
                  <c:bubble3D val="0"/>
                  <c:spPr>
                    <a:solidFill>
                      <a:schemeClr val="accent4">
                        <a:tint val="62000"/>
                      </a:schemeClr>
                    </a:solidFill>
                    <a:ln>
                      <a:noFill/>
                    </a:ln>
                    <a:effectLst/>
                  </c:spPr>
                  <c:extLst xmlns:c15="http://schemas.microsoft.com/office/drawing/2012/chart">
                    <c:ext xmlns:c16="http://schemas.microsoft.com/office/drawing/2014/chart" uri="{C3380CC4-5D6E-409C-BE32-E72D297353CC}">
                      <c16:uniqueId val="{00000036-54D8-49E1-8919-E47426173BB2}"/>
                    </c:ext>
                  </c:extLst>
                </c:dPt>
                <c:dPt>
                  <c:idx val="2"/>
                  <c:bubble3D val="0"/>
                  <c:spPr>
                    <a:solidFill>
                      <a:schemeClr val="accent4">
                        <a:tint val="77000"/>
                      </a:schemeClr>
                    </a:solidFill>
                    <a:ln>
                      <a:noFill/>
                    </a:ln>
                    <a:effectLst/>
                  </c:spPr>
                  <c:extLst xmlns:c15="http://schemas.microsoft.com/office/drawing/2012/chart">
                    <c:ext xmlns:c16="http://schemas.microsoft.com/office/drawing/2014/chart" uri="{C3380CC4-5D6E-409C-BE32-E72D297353CC}">
                      <c16:uniqueId val="{00000038-54D8-49E1-8919-E47426173BB2}"/>
                    </c:ext>
                  </c:extLst>
                </c:dPt>
                <c:dPt>
                  <c:idx val="3"/>
                  <c:bubble3D val="0"/>
                  <c:spPr>
                    <a:solidFill>
                      <a:schemeClr val="accent4">
                        <a:tint val="93000"/>
                      </a:schemeClr>
                    </a:solidFill>
                    <a:ln>
                      <a:noFill/>
                    </a:ln>
                    <a:effectLst/>
                  </c:spPr>
                  <c:extLst xmlns:c15="http://schemas.microsoft.com/office/drawing/2012/chart">
                    <c:ext xmlns:c16="http://schemas.microsoft.com/office/drawing/2014/chart" uri="{C3380CC4-5D6E-409C-BE32-E72D297353CC}">
                      <c16:uniqueId val="{0000003A-54D8-49E1-8919-E47426173BB2}"/>
                    </c:ext>
                  </c:extLst>
                </c:dPt>
                <c:dPt>
                  <c:idx val="4"/>
                  <c:bubble3D val="0"/>
                  <c:spPr>
                    <a:solidFill>
                      <a:schemeClr val="accent4">
                        <a:shade val="92000"/>
                      </a:schemeClr>
                    </a:solidFill>
                    <a:ln>
                      <a:noFill/>
                    </a:ln>
                    <a:effectLst/>
                  </c:spPr>
                  <c:extLst xmlns:c15="http://schemas.microsoft.com/office/drawing/2012/chart">
                    <c:ext xmlns:c16="http://schemas.microsoft.com/office/drawing/2014/chart" uri="{C3380CC4-5D6E-409C-BE32-E72D297353CC}">
                      <c16:uniqueId val="{0000003C-54D8-49E1-8919-E47426173BB2}"/>
                    </c:ext>
                  </c:extLst>
                </c:dPt>
                <c:dPt>
                  <c:idx val="5"/>
                  <c:bubble3D val="0"/>
                  <c:spPr>
                    <a:solidFill>
                      <a:schemeClr val="accent4">
                        <a:shade val="76000"/>
                      </a:schemeClr>
                    </a:solidFill>
                    <a:ln>
                      <a:noFill/>
                    </a:ln>
                    <a:effectLst/>
                  </c:spPr>
                  <c:extLst xmlns:c15="http://schemas.microsoft.com/office/drawing/2012/chart">
                    <c:ext xmlns:c16="http://schemas.microsoft.com/office/drawing/2014/chart" uri="{C3380CC4-5D6E-409C-BE32-E72D297353CC}">
                      <c16:uniqueId val="{0000003E-54D8-49E1-8919-E47426173BB2}"/>
                    </c:ext>
                  </c:extLst>
                </c:dPt>
                <c:dPt>
                  <c:idx val="6"/>
                  <c:bubble3D val="0"/>
                  <c:spPr>
                    <a:solidFill>
                      <a:schemeClr val="accent4">
                        <a:shade val="61000"/>
                      </a:schemeClr>
                    </a:solidFill>
                    <a:ln>
                      <a:noFill/>
                    </a:ln>
                    <a:effectLst/>
                  </c:spPr>
                  <c:extLst>
                    <c:ext xmlns:c16="http://schemas.microsoft.com/office/drawing/2014/chart" uri="{C3380CC4-5D6E-409C-BE32-E72D297353CC}">
                      <c16:uniqueId val="{00000040-54D8-49E1-8919-E47426173BB2}"/>
                    </c:ext>
                  </c:extLst>
                </c:dPt>
                <c:dPt>
                  <c:idx val="7"/>
                  <c:bubble3D val="0"/>
                  <c:spPr>
                    <a:solidFill>
                      <a:schemeClr val="accent4">
                        <a:shade val="45000"/>
                      </a:schemeClr>
                    </a:solidFill>
                    <a:ln>
                      <a:noFill/>
                    </a:ln>
                    <a:effectLst/>
                  </c:spPr>
                  <c:extLst>
                    <c:ext xmlns:c16="http://schemas.microsoft.com/office/drawing/2014/chart" uri="{C3380CC4-5D6E-409C-BE32-E72D297353CC}">
                      <c16:uniqueId val="{00000042-54D8-49E1-8919-E47426173BB2}"/>
                    </c:ext>
                  </c:extLst>
                </c:dPt>
                <c:dLbls>
                  <c:dLbl>
                    <c:idx val="7"/>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42-54D8-49E1-8919-E47426173BB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yriad Pro" panose="020B0503030403020204" pitchFamily="34" charset="0"/>
                          <a:ea typeface="+mn-ea"/>
                          <a:cs typeface="+mn-cs"/>
                        </a:defRPr>
                      </a:pPr>
                      <a:endParaRPr lang="fr-FR"/>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prstDash val="solid"/>
                        <a:round/>
                      </a:ln>
                      <a:effectLst/>
                    </c:spPr>
                  </c:leaderLines>
                  <c:extLst xmlns:c15="http://schemas.microsoft.com/office/drawing/2012/chart">
                    <c:ext xmlns:c15="http://schemas.microsoft.com/office/drawing/2012/chart" uri="{CE6537A1-D6FC-4f65-9D91-7224C49458BB}"/>
                  </c:extLst>
                </c:dLbls>
                <c:cat>
                  <c:strRef>
                    <c:extLst>
                      <c:ext xmlns:c15="http://schemas.microsoft.com/office/drawing/2012/chart" uri="{02D57815-91ED-43cb-92C2-25804820EDAC}">
                        <c15:fullRef>
                          <c15:sqref>'Synthèse offre d''hébergements'!$B$65:$B$76</c15:sqref>
                        </c15:fullRef>
                        <c15:formulaRef>
                          <c15:sqref>('Synthèse offre d''hébergements'!$B$65,'Synthèse offre d''hébergements'!$B$67,'Synthèse offre d''hébergements'!$B$69:$B$73,'Synthèse offre d''hébergements'!$B$75)</c15:sqref>
                        </c15:formulaRef>
                      </c:ext>
                    </c:extLst>
                    <c:strCache>
                      <c:ptCount val="8"/>
                      <c:pt idx="0">
                        <c:v>Non classés</c:v>
                      </c:pt>
                      <c:pt idx="1">
                        <c:v>1 étoile</c:v>
                      </c:pt>
                      <c:pt idx="2">
                        <c:v>2 étoiles</c:v>
                      </c:pt>
                      <c:pt idx="4">
                        <c:v>3 étoiles</c:v>
                      </c:pt>
                      <c:pt idx="6">
                        <c:v>4 étoiles</c:v>
                      </c:pt>
                      <c:pt idx="7">
                        <c:v>5 étoiles</c:v>
                      </c:pt>
                    </c:strCache>
                  </c:strRef>
                </c:cat>
                <c:val>
                  <c:numRef>
                    <c:extLst>
                      <c:ext xmlns:c15="http://schemas.microsoft.com/office/drawing/2012/chart" uri="{02D57815-91ED-43cb-92C2-25804820EDAC}">
                        <c15:fullRef>
                          <c15:sqref>'Synthèse offre d''hébergements'!$E$65:$E$76</c15:sqref>
                        </c15:fullRef>
                        <c15:formulaRef>
                          <c15:sqref>('Synthèse offre d''hébergements'!$E$65,'Synthèse offre d''hébergements'!$E$67,'Synthèse offre d''hébergements'!$E$69:$E$73,'Synthèse offre d''hébergements'!$E$75)</c15:sqref>
                        </c15:formulaRef>
                      </c:ext>
                    </c:extLst>
                    <c:numCache>
                      <c:formatCode>0%</c:formatCode>
                      <c:ptCount val="8"/>
                      <c:pt idx="0" formatCode="#,##0">
                        <c:v>1458</c:v>
                      </c:pt>
                      <c:pt idx="1" formatCode="#,##0">
                        <c:v>1009</c:v>
                      </c:pt>
                      <c:pt idx="2" formatCode="#,##0">
                        <c:v>4196</c:v>
                      </c:pt>
                      <c:pt idx="3">
                        <c:v>-0.32475056324428708</c:v>
                      </c:pt>
                      <c:pt idx="4" formatCode="#,##0">
                        <c:v>7158</c:v>
                      </c:pt>
                      <c:pt idx="5">
                        <c:v>9.1491308325709064E-2</c:v>
                      </c:pt>
                      <c:pt idx="6" formatCode="#,##0">
                        <c:v>2950</c:v>
                      </c:pt>
                      <c:pt idx="7" formatCode="#,##0">
                        <c:v>372</c:v>
                      </c:pt>
                    </c:numCache>
                  </c:numRef>
                </c:val>
                <c:extLst xmlns:c15="http://schemas.microsoft.com/office/drawing/2012/chart">
                  <c:ext xmlns:c16="http://schemas.microsoft.com/office/drawing/2014/chart" uri="{C3380CC4-5D6E-409C-BE32-E72D297353CC}">
                    <c16:uniqueId val="{00000043-54D8-49E1-8919-E47426173BB2}"/>
                  </c:ext>
                </c:extLst>
              </c15:ser>
            </c15:filteredPieSeries>
          </c:ext>
        </c:extLst>
      </c:pie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r>
              <a:rPr lang="fr-FR" sz="1100" b="1">
                <a:solidFill>
                  <a:schemeClr val="bg1"/>
                </a:solidFill>
                <a:latin typeface="Myriad Pro" panose="020B0503030403020204" pitchFamily="34" charset="0"/>
              </a:rPr>
              <a:t>Evolution des nuitées </a:t>
            </a:r>
            <a:r>
              <a:rPr lang="fr-FR" sz="1100" b="1" baseline="0">
                <a:solidFill>
                  <a:schemeClr val="bg1"/>
                </a:solidFill>
                <a:latin typeface="Myriad Pro" panose="020B0503030403020204" pitchFamily="34" charset="0"/>
              </a:rPr>
              <a:t> - Les Charentes      </a:t>
            </a:r>
          </a:p>
        </c:rich>
      </c:tx>
      <c:overlay val="0"/>
      <c:spPr>
        <a:solidFill>
          <a:srgbClr val="6EC3BD"/>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endParaRPr lang="fr-FR"/>
        </a:p>
      </c:txPr>
    </c:title>
    <c:autoTitleDeleted val="0"/>
    <c:plotArea>
      <c:layout/>
      <c:lineChart>
        <c:grouping val="standard"/>
        <c:varyColors val="0"/>
        <c:ser>
          <c:idx val="1"/>
          <c:order val="1"/>
          <c:tx>
            <c:strRef>
              <c:f>'Campings - Nuitées'!$B$26:$C$26</c:f>
              <c:strCache>
                <c:ptCount val="2"/>
                <c:pt idx="0">
                  <c:v>Nuitées totales</c:v>
                </c:pt>
                <c:pt idx="1">
                  <c:v>Les Charentes</c:v>
                </c:pt>
              </c:strCache>
            </c:strRef>
          </c:tx>
          <c:spPr>
            <a:ln w="28575" cap="rnd">
              <a:solidFill>
                <a:srgbClr val="6EC3BD"/>
              </a:solidFill>
              <a:round/>
            </a:ln>
            <a:effectLst/>
          </c:spPr>
          <c:marker>
            <c:symbol val="circle"/>
            <c:size val="8"/>
            <c:spPr>
              <a:solidFill>
                <a:schemeClr val="bg1"/>
              </a:solidFill>
              <a:ln w="9525">
                <a:solidFill>
                  <a:srgbClr val="6EC3BD"/>
                </a:solidFill>
              </a:ln>
              <a:effectLst/>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C1-4AEC-A768-AF6944E577E4}"/>
                </c:ext>
              </c:extLst>
            </c:dLbl>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C1-4AEC-A768-AF6944E577E4}"/>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43-4DAA-9B9F-33C18BFA7B8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6EC3BD"/>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'Campings - Nuitées'!$D$24:$J$24</c15:sqref>
                  </c15:fullRef>
                </c:ext>
              </c:extLst>
              <c:f>('Campings - Nuitées'!$D$24:$H$24,'Campings - Nuitées'!$J$24)</c:f>
              <c:numCache>
                <c:formatCode>General</c:formatCode>
                <c:ptCount val="6"/>
                <c:pt idx="0">
                  <c:v>2016</c:v>
                </c:pt>
                <c:pt idx="1">
                  <c:v>2017</c:v>
                </c:pt>
                <c:pt idx="2">
                  <c:v>2018</c:v>
                </c:pt>
                <c:pt idx="3">
                  <c:v>2019</c:v>
                </c:pt>
                <c:pt idx="4">
                  <c:v>2020</c:v>
                </c:pt>
                <c:pt idx="5">
                  <c:v>2022</c:v>
                </c:pt>
              </c:numCache>
            </c:numRef>
          </c:cat>
          <c:val>
            <c:numRef>
              <c:extLst>
                <c:ext xmlns:c15="http://schemas.microsoft.com/office/drawing/2012/chart" uri="{02D57815-91ED-43cb-92C2-25804820EDAC}">
                  <c15:fullRef>
                    <c15:sqref>'Campings - Nuitées'!$D$26:$J$26</c15:sqref>
                  </c15:fullRef>
                </c:ext>
              </c:extLst>
              <c:f>('Campings - Nuitées'!$D$26:$H$26,'Campings - Nuitées'!$J$26)</c:f>
              <c:numCache>
                <c:formatCode>#,##0</c:formatCode>
                <c:ptCount val="6"/>
                <c:pt idx="0">
                  <c:v>6953281</c:v>
                </c:pt>
                <c:pt idx="1">
                  <c:v>7080424</c:v>
                </c:pt>
                <c:pt idx="2">
                  <c:v>7116004</c:v>
                </c:pt>
                <c:pt idx="3">
                  <c:v>7450899.5875949999</c:v>
                </c:pt>
                <c:pt idx="4">
                  <c:v>0</c:v>
                </c:pt>
                <c:pt idx="5">
                  <c:v>8205771.1333089899</c:v>
                </c:pt>
              </c:numCache>
            </c:numRef>
          </c:val>
          <c:smooth val="0"/>
          <c:extLst>
            <c:ext xmlns:c16="http://schemas.microsoft.com/office/drawing/2014/chart" uri="{C3380CC4-5D6E-409C-BE32-E72D297353CC}">
              <c16:uniqueId val="{00000002-B4C1-4AEC-A768-AF6944E577E4}"/>
            </c:ext>
          </c:extLst>
        </c:ser>
        <c:ser>
          <c:idx val="3"/>
          <c:order val="3"/>
          <c:tx>
            <c:strRef>
              <c:f>'Campings - Nuitées'!$B$28:$C$28</c:f>
              <c:strCache>
                <c:ptCount val="2"/>
                <c:pt idx="0">
                  <c:v>Nuitées françaises</c:v>
                </c:pt>
                <c:pt idx="1">
                  <c:v>Les Charentes</c:v>
                </c:pt>
              </c:strCache>
            </c:strRef>
          </c:tx>
          <c:spPr>
            <a:ln w="28575" cap="rnd">
              <a:solidFill>
                <a:srgbClr val="9DD7D3"/>
              </a:solidFill>
              <a:round/>
            </a:ln>
            <a:effectLst/>
          </c:spPr>
          <c:marker>
            <c:symbol val="circle"/>
            <c:size val="8"/>
            <c:spPr>
              <a:solidFill>
                <a:schemeClr val="bg1"/>
              </a:solidFill>
              <a:ln w="9525">
                <a:solidFill>
                  <a:srgbClr val="9DD7D3"/>
                </a:solidFill>
              </a:ln>
              <a:effectLst/>
            </c:spPr>
          </c:marker>
          <c:dLbls>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C1-4AEC-A768-AF6944E577E4}"/>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C1-4AEC-A768-AF6944E577E4}"/>
                </c:ext>
              </c:extLst>
            </c:dLbl>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43-4DAA-9B9F-33C18BFA7B8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9DD7D3"/>
                    </a:solidFill>
                    <a:latin typeface="Myriad Pro" panose="020B0503030403020204" pitchFamily="34" charset="0"/>
                    <a:ea typeface="+mn-ea"/>
                    <a:cs typeface="+mn-cs"/>
                  </a:defRPr>
                </a:pPr>
                <a:endParaRPr lang="fr-FR"/>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'Campings - Nuitées'!$D$24:$J$24</c15:sqref>
                  </c15:fullRef>
                </c:ext>
              </c:extLst>
              <c:f>('Campings - Nuitées'!$D$24:$H$24,'Campings - Nuitées'!$J$24)</c:f>
              <c:numCache>
                <c:formatCode>General</c:formatCode>
                <c:ptCount val="6"/>
                <c:pt idx="0">
                  <c:v>2016</c:v>
                </c:pt>
                <c:pt idx="1">
                  <c:v>2017</c:v>
                </c:pt>
                <c:pt idx="2">
                  <c:v>2018</c:v>
                </c:pt>
                <c:pt idx="3">
                  <c:v>2019</c:v>
                </c:pt>
                <c:pt idx="4">
                  <c:v>2020</c:v>
                </c:pt>
                <c:pt idx="5">
                  <c:v>2022</c:v>
                </c:pt>
              </c:numCache>
            </c:numRef>
          </c:cat>
          <c:val>
            <c:numRef>
              <c:extLst>
                <c:ext xmlns:c15="http://schemas.microsoft.com/office/drawing/2012/chart" uri="{02D57815-91ED-43cb-92C2-25804820EDAC}">
                  <c15:fullRef>
                    <c15:sqref>'Campings - Nuitées'!$D$28:$J$28</c15:sqref>
                  </c15:fullRef>
                </c:ext>
              </c:extLst>
              <c:f>('Campings - Nuitées'!$D$28:$H$28,'Campings - Nuitées'!$J$28)</c:f>
              <c:numCache>
                <c:formatCode>#,##0</c:formatCode>
                <c:ptCount val="6"/>
                <c:pt idx="0">
                  <c:v>5777665</c:v>
                </c:pt>
                <c:pt idx="1">
                  <c:v>5930899</c:v>
                </c:pt>
                <c:pt idx="2">
                  <c:v>5803804</c:v>
                </c:pt>
                <c:pt idx="3">
                  <c:v>6052233.8289939994</c:v>
                </c:pt>
                <c:pt idx="4">
                  <c:v>0</c:v>
                </c:pt>
                <c:pt idx="5">
                  <c:v>6801681.6538979905</c:v>
                </c:pt>
              </c:numCache>
            </c:numRef>
          </c:val>
          <c:smooth val="0"/>
          <c:extLst>
            <c:ext xmlns:c16="http://schemas.microsoft.com/office/drawing/2014/chart" uri="{C3380CC4-5D6E-409C-BE32-E72D297353CC}">
              <c16:uniqueId val="{00000005-B4C1-4AEC-A768-AF6944E577E4}"/>
            </c:ext>
          </c:extLst>
        </c:ser>
        <c:ser>
          <c:idx val="5"/>
          <c:order val="5"/>
          <c:tx>
            <c:strRef>
              <c:f>'Campings - Nuitées'!$B$30:$C$30</c:f>
              <c:strCache>
                <c:ptCount val="2"/>
                <c:pt idx="0">
                  <c:v>Nuitées étrangères</c:v>
                </c:pt>
                <c:pt idx="1">
                  <c:v>Les Charentes</c:v>
                </c:pt>
              </c:strCache>
            </c:strRef>
          </c:tx>
          <c:spPr>
            <a:ln w="28575" cap="rnd">
              <a:solidFill>
                <a:srgbClr val="D7F6F5"/>
              </a:solidFill>
              <a:round/>
            </a:ln>
            <a:effectLst/>
          </c:spPr>
          <c:marker>
            <c:symbol val="circle"/>
            <c:size val="9"/>
            <c:spPr>
              <a:solidFill>
                <a:schemeClr val="bg1"/>
              </a:solidFill>
              <a:ln w="9525">
                <a:solidFill>
                  <a:srgbClr val="D7F6F5"/>
                </a:solidFill>
              </a:ln>
              <a:effectLst/>
            </c:spPr>
          </c:marker>
          <c:dLbls>
            <c:dLbl>
              <c:idx val="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C1-4AEC-A768-AF6944E577E4}"/>
                </c:ext>
              </c:extLst>
            </c:dLbl>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C1-4AEC-A768-AF6944E577E4}"/>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43-4DAA-9B9F-33C18BFA7B8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D7F6F5"/>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'Campings - Nuitées'!$D$24:$J$24</c15:sqref>
                  </c15:fullRef>
                </c:ext>
              </c:extLst>
              <c:f>('Campings - Nuitées'!$D$24:$H$24,'Campings - Nuitées'!$J$24)</c:f>
              <c:numCache>
                <c:formatCode>General</c:formatCode>
                <c:ptCount val="6"/>
                <c:pt idx="0">
                  <c:v>2016</c:v>
                </c:pt>
                <c:pt idx="1">
                  <c:v>2017</c:v>
                </c:pt>
                <c:pt idx="2">
                  <c:v>2018</c:v>
                </c:pt>
                <c:pt idx="3">
                  <c:v>2019</c:v>
                </c:pt>
                <c:pt idx="4">
                  <c:v>2020</c:v>
                </c:pt>
                <c:pt idx="5">
                  <c:v>2022</c:v>
                </c:pt>
              </c:numCache>
            </c:numRef>
          </c:cat>
          <c:val>
            <c:numRef>
              <c:extLst>
                <c:ext xmlns:c15="http://schemas.microsoft.com/office/drawing/2012/chart" uri="{02D57815-91ED-43cb-92C2-25804820EDAC}">
                  <c15:fullRef>
                    <c15:sqref>'Campings - Nuitées'!$D$30:$J$30</c15:sqref>
                  </c15:fullRef>
                </c:ext>
              </c:extLst>
              <c:f>('Campings - Nuitées'!$D$30:$H$30,'Campings - Nuitées'!$J$30)</c:f>
              <c:numCache>
                <c:formatCode>#,##0</c:formatCode>
                <c:ptCount val="6"/>
                <c:pt idx="0">
                  <c:v>1175616</c:v>
                </c:pt>
                <c:pt idx="1">
                  <c:v>1149524</c:v>
                </c:pt>
                <c:pt idx="2">
                  <c:v>1312200</c:v>
                </c:pt>
                <c:pt idx="3">
                  <c:v>1398665.758592</c:v>
                </c:pt>
                <c:pt idx="4">
                  <c:v>0</c:v>
                </c:pt>
                <c:pt idx="5">
                  <c:v>1404089.4794329999</c:v>
                </c:pt>
              </c:numCache>
            </c:numRef>
          </c:val>
          <c:smooth val="0"/>
          <c:extLst>
            <c:ext xmlns:c16="http://schemas.microsoft.com/office/drawing/2014/chart" uri="{C3380CC4-5D6E-409C-BE32-E72D297353CC}">
              <c16:uniqueId val="{00000008-B4C1-4AEC-A768-AF6944E577E4}"/>
            </c:ext>
          </c:extLst>
        </c:ser>
        <c:dLbls>
          <c:showLegendKey val="0"/>
          <c:showVal val="0"/>
          <c:showCatName val="0"/>
          <c:showSerName val="0"/>
          <c:showPercent val="0"/>
          <c:showBubbleSize val="0"/>
        </c:dLbls>
        <c:marker val="1"/>
        <c:smooth val="0"/>
        <c:axId val="-1464914592"/>
        <c:axId val="-734858096"/>
        <c:extLst>
          <c:ext xmlns:c15="http://schemas.microsoft.com/office/drawing/2012/chart" uri="{02D57815-91ED-43cb-92C2-25804820EDAC}">
            <c15:filteredLineSeries>
              <c15:ser>
                <c:idx val="0"/>
                <c:order val="0"/>
                <c:tx>
                  <c:strRef>
                    <c:extLst>
                      <c:ext uri="{02D57815-91ED-43cb-92C2-25804820EDAC}">
                        <c15:formulaRef>
                          <c15:sqref>'Campings - Nuitées'!$B$25:$C$25</c15:sqref>
                        </c15:formulaRef>
                      </c:ext>
                    </c:extLst>
                    <c:strCache>
                      <c:ptCount val="2"/>
                      <c:pt idx="0">
                        <c:v>Nuitées totales</c:v>
                      </c:pt>
                      <c:pt idx="1">
                        <c:v>Charente-Maritime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uri="{02D57815-91ED-43cb-92C2-25804820EDAC}">
                        <c15:fullRef>
                          <c15:sqref>'Campings - Nuitées'!$D$24:$J$24</c15:sqref>
                        </c15:fullRef>
                        <c15:formulaRef>
                          <c15:sqref>('Campings - Nuitées'!$D$24:$H$24,'Campings - Nuitées'!$J$24)</c15:sqref>
                        </c15:formulaRef>
                      </c:ext>
                    </c:extLst>
                    <c:numCache>
                      <c:formatCode>General</c:formatCode>
                      <c:ptCount val="6"/>
                      <c:pt idx="0">
                        <c:v>2016</c:v>
                      </c:pt>
                      <c:pt idx="1">
                        <c:v>2017</c:v>
                      </c:pt>
                      <c:pt idx="2">
                        <c:v>2018</c:v>
                      </c:pt>
                      <c:pt idx="3">
                        <c:v>2019</c:v>
                      </c:pt>
                      <c:pt idx="4">
                        <c:v>2020</c:v>
                      </c:pt>
                      <c:pt idx="5">
                        <c:v>2022</c:v>
                      </c:pt>
                    </c:numCache>
                  </c:numRef>
                </c:cat>
                <c:val>
                  <c:numRef>
                    <c:extLst>
                      <c:ext uri="{02D57815-91ED-43cb-92C2-25804820EDAC}">
                        <c15:fullRef>
                          <c15:sqref>'Campings - Nuitées'!$D$25:$J$25</c15:sqref>
                        </c15:fullRef>
                        <c15:formulaRef>
                          <c15:sqref>('Campings - Nuitées'!$D$25:$H$25,'Campings - Nuitées'!$J$25)</c15:sqref>
                        </c15:formulaRef>
                      </c:ext>
                    </c:extLst>
                    <c:numCache>
                      <c:formatCode>#,##0</c:formatCode>
                      <c:ptCount val="6"/>
                      <c:pt idx="0">
                        <c:v>6816437</c:v>
                      </c:pt>
                      <c:pt idx="1">
                        <c:v>6934467</c:v>
                      </c:pt>
                      <c:pt idx="2">
                        <c:v>6968496</c:v>
                      </c:pt>
                      <c:pt idx="3">
                        <c:v>7296821.7489949996</c:v>
                      </c:pt>
                      <c:pt idx="4">
                        <c:v>0</c:v>
                      </c:pt>
                      <c:pt idx="5">
                        <c:v>8044555.10029699</c:v>
                      </c:pt>
                    </c:numCache>
                  </c:numRef>
                </c:val>
                <c:smooth val="0"/>
                <c:extLst>
                  <c:ext xmlns:c16="http://schemas.microsoft.com/office/drawing/2014/chart" uri="{C3380CC4-5D6E-409C-BE32-E72D297353CC}">
                    <c16:uniqueId val="{00000009-B4C1-4AEC-A768-AF6944E577E4}"/>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'Campings - Nuitées'!$B$27:$C$27</c15:sqref>
                        </c15:formulaRef>
                      </c:ext>
                    </c:extLst>
                    <c:strCache>
                      <c:ptCount val="2"/>
                      <c:pt idx="0">
                        <c:v>Nuitées françaises</c:v>
                      </c:pt>
                      <c:pt idx="1">
                        <c:v>Charente-Maritime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'Campings - Nuitées'!$D$24:$J$24</c15:sqref>
                        </c15:fullRef>
                        <c15:formulaRef>
                          <c15:sqref>('Campings - Nuitées'!$D$24:$H$24,'Campings - Nuitées'!$J$24)</c15:sqref>
                        </c15:formulaRef>
                      </c:ext>
                    </c:extLst>
                    <c:numCache>
                      <c:formatCode>General</c:formatCode>
                      <c:ptCount val="6"/>
                      <c:pt idx="0">
                        <c:v>2016</c:v>
                      </c:pt>
                      <c:pt idx="1">
                        <c:v>2017</c:v>
                      </c:pt>
                      <c:pt idx="2">
                        <c:v>2018</c:v>
                      </c:pt>
                      <c:pt idx="3">
                        <c:v>2019</c:v>
                      </c:pt>
                      <c:pt idx="4">
                        <c:v>2020</c:v>
                      </c:pt>
                      <c:pt idx="5">
                        <c:v>2022</c:v>
                      </c:pt>
                    </c:numCache>
                  </c:numRef>
                </c:cat>
                <c:val>
                  <c:numRef>
                    <c:extLst>
                      <c:ext xmlns:c15="http://schemas.microsoft.com/office/drawing/2012/chart" uri="{02D57815-91ED-43cb-92C2-25804820EDAC}">
                        <c15:fullRef>
                          <c15:sqref>'Campings - Nuitées'!$D$27:$J$27</c15:sqref>
                        </c15:fullRef>
                        <c15:formulaRef>
                          <c15:sqref>('Campings - Nuitées'!$D$27:$H$27,'Campings - Nuitées'!$J$27)</c15:sqref>
                        </c15:formulaRef>
                      </c:ext>
                    </c:extLst>
                    <c:numCache>
                      <c:formatCode>#,##0</c:formatCode>
                      <c:ptCount val="6"/>
                      <c:pt idx="0">
                        <c:v>5696628</c:v>
                      </c:pt>
                      <c:pt idx="1">
                        <c:v>5837572</c:v>
                      </c:pt>
                      <c:pt idx="2">
                        <c:v>5717988</c:v>
                      </c:pt>
                      <c:pt idx="3">
                        <c:v>5957770.7075359998</c:v>
                      </c:pt>
                      <c:pt idx="4">
                        <c:v>0</c:v>
                      </c:pt>
                      <c:pt idx="5">
                        <c:v>6686331.9870379902</c:v>
                      </c:pt>
                    </c:numCache>
                  </c:numRef>
                </c:val>
                <c:smooth val="0"/>
                <c:extLst xmlns:c15="http://schemas.microsoft.com/office/drawing/2012/chart">
                  <c:ext xmlns:c16="http://schemas.microsoft.com/office/drawing/2014/chart" uri="{C3380CC4-5D6E-409C-BE32-E72D297353CC}">
                    <c16:uniqueId val="{0000000A-B4C1-4AEC-A768-AF6944E577E4}"/>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'Campings - Nuitées'!$B$29:$C$29</c15:sqref>
                        </c15:formulaRef>
                      </c:ext>
                    </c:extLst>
                    <c:strCache>
                      <c:ptCount val="2"/>
                      <c:pt idx="0">
                        <c:v>Nuitées étrangères</c:v>
                      </c:pt>
                      <c:pt idx="1">
                        <c:v>Charente-Maritime</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c:ext xmlns:c15="http://schemas.microsoft.com/office/drawing/2012/chart" uri="{02D57815-91ED-43cb-92C2-25804820EDAC}">
                        <c15:fullRef>
                          <c15:sqref>'Campings - Nuitées'!$D$24:$J$24</c15:sqref>
                        </c15:fullRef>
                        <c15:formulaRef>
                          <c15:sqref>('Campings - Nuitées'!$D$24:$H$24,'Campings - Nuitées'!$J$24)</c15:sqref>
                        </c15:formulaRef>
                      </c:ext>
                    </c:extLst>
                    <c:numCache>
                      <c:formatCode>General</c:formatCode>
                      <c:ptCount val="6"/>
                      <c:pt idx="0">
                        <c:v>2016</c:v>
                      </c:pt>
                      <c:pt idx="1">
                        <c:v>2017</c:v>
                      </c:pt>
                      <c:pt idx="2">
                        <c:v>2018</c:v>
                      </c:pt>
                      <c:pt idx="3">
                        <c:v>2019</c:v>
                      </c:pt>
                      <c:pt idx="4">
                        <c:v>2020</c:v>
                      </c:pt>
                      <c:pt idx="5">
                        <c:v>2022</c:v>
                      </c:pt>
                    </c:numCache>
                  </c:numRef>
                </c:cat>
                <c:val>
                  <c:numRef>
                    <c:extLst>
                      <c:ext xmlns:c15="http://schemas.microsoft.com/office/drawing/2012/chart" uri="{02D57815-91ED-43cb-92C2-25804820EDAC}">
                        <c15:fullRef>
                          <c15:sqref>'Campings - Nuitées'!$D$29:$J$29</c15:sqref>
                        </c15:fullRef>
                        <c15:formulaRef>
                          <c15:sqref>('Campings - Nuitées'!$D$29:$H$29,'Campings - Nuitées'!$J$29)</c15:sqref>
                        </c15:formulaRef>
                      </c:ext>
                    </c:extLst>
                    <c:numCache>
                      <c:formatCode>#,##0</c:formatCode>
                      <c:ptCount val="6"/>
                      <c:pt idx="0">
                        <c:v>1119809</c:v>
                      </c:pt>
                      <c:pt idx="1">
                        <c:v>1096894</c:v>
                      </c:pt>
                      <c:pt idx="2">
                        <c:v>1250508</c:v>
                      </c:pt>
                      <c:pt idx="3">
                        <c:v>1339051.041438</c:v>
                      </c:pt>
                      <c:pt idx="4">
                        <c:v>0</c:v>
                      </c:pt>
                      <c:pt idx="5">
                        <c:v>1358223.1132789999</c:v>
                      </c:pt>
                    </c:numCache>
                  </c:numRef>
                </c:val>
                <c:smooth val="0"/>
                <c:extLst xmlns:c15="http://schemas.microsoft.com/office/drawing/2012/chart">
                  <c:ext xmlns:c16="http://schemas.microsoft.com/office/drawing/2014/chart" uri="{C3380CC4-5D6E-409C-BE32-E72D297353CC}">
                    <c16:uniqueId val="{0000000B-B4C1-4AEC-A768-AF6944E577E4}"/>
                  </c:ext>
                </c:extLst>
              </c15:ser>
            </c15:filteredLineSeries>
          </c:ext>
        </c:extLst>
      </c:lineChart>
      <c:catAx>
        <c:axId val="-146491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4858096"/>
        <c:crosses val="autoZero"/>
        <c:auto val="1"/>
        <c:lblAlgn val="ctr"/>
        <c:lblOffset val="100"/>
        <c:noMultiLvlLbl val="0"/>
      </c:catAx>
      <c:valAx>
        <c:axId val="-734858096"/>
        <c:scaling>
          <c:orientation val="minMax"/>
        </c:scaling>
        <c:delete val="1"/>
        <c:axPos val="l"/>
        <c:numFmt formatCode="#,##0" sourceLinked="1"/>
        <c:majorTickMark val="out"/>
        <c:minorTickMark val="none"/>
        <c:tickLblPos val="nextTo"/>
        <c:crossAx val="-1464914592"/>
        <c:crosses val="autoZero"/>
        <c:crossBetween val="between"/>
      </c:valAx>
      <c:spPr>
        <a:noFill/>
        <a:ln>
          <a:noFill/>
        </a:ln>
        <a:effectLst/>
      </c:spPr>
    </c:plotArea>
    <c:legend>
      <c:legendPos val="b"/>
      <c:layout>
        <c:manualLayout>
          <c:xMode val="edge"/>
          <c:yMode val="edge"/>
          <c:x val="9.2766841644794373E-3"/>
          <c:y val="0.82291557305336838"/>
          <c:w val="0.9786688538932633"/>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r>
              <a:rPr lang="fr-FR" sz="1100" b="1">
                <a:solidFill>
                  <a:schemeClr val="bg1"/>
                </a:solidFill>
                <a:latin typeface="Myriad Pro" panose="020B0503030403020204" pitchFamily="34" charset="0"/>
              </a:rPr>
              <a:t>Evolution des nuitées </a:t>
            </a:r>
            <a:r>
              <a:rPr lang="fr-FR" sz="1100" b="1" baseline="0">
                <a:solidFill>
                  <a:schemeClr val="bg1"/>
                </a:solidFill>
                <a:latin typeface="Myriad Pro" panose="020B0503030403020204" pitchFamily="34" charset="0"/>
              </a:rPr>
              <a:t> - Charente-Maritime </a:t>
            </a:r>
            <a:endParaRPr lang="fr-FR" sz="1100" b="1" baseline="0">
              <a:solidFill>
                <a:srgbClr val="007188"/>
              </a:solidFill>
              <a:latin typeface="Myriad Pro" panose="020B0503030403020204" pitchFamily="34" charset="0"/>
            </a:endParaRPr>
          </a:p>
        </c:rich>
      </c:tx>
      <c:overlay val="0"/>
      <c:spPr>
        <a:solidFill>
          <a:srgbClr val="6B6D7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endParaRPr lang="fr-FR"/>
        </a:p>
      </c:txPr>
    </c:title>
    <c:autoTitleDeleted val="0"/>
    <c:plotArea>
      <c:layout>
        <c:manualLayout>
          <c:layoutTarget val="inner"/>
          <c:xMode val="edge"/>
          <c:yMode val="edge"/>
          <c:x val="2.4417731029301278E-2"/>
          <c:y val="0.16201169590643275"/>
          <c:w val="0.95867768595041325"/>
          <c:h val="0.55518828567481693"/>
        </c:manualLayout>
      </c:layout>
      <c:lineChart>
        <c:grouping val="standard"/>
        <c:varyColors val="0"/>
        <c:ser>
          <c:idx val="0"/>
          <c:order val="0"/>
          <c:tx>
            <c:strRef>
              <c:f>'Campings - Nuitées'!$B$25:$C$25</c:f>
              <c:strCache>
                <c:ptCount val="2"/>
                <c:pt idx="0">
                  <c:v>Nuitées totales</c:v>
                </c:pt>
                <c:pt idx="1">
                  <c:v>Charente-Maritime</c:v>
                </c:pt>
              </c:strCache>
            </c:strRef>
          </c:tx>
          <c:spPr>
            <a:ln w="28575" cap="rnd">
              <a:solidFill>
                <a:srgbClr val="6B6D70"/>
              </a:solidFill>
              <a:round/>
            </a:ln>
            <a:effectLst/>
          </c:spPr>
          <c:marker>
            <c:symbol val="circle"/>
            <c:size val="5"/>
            <c:spPr>
              <a:solidFill>
                <a:schemeClr val="bg1"/>
              </a:solidFill>
              <a:ln w="9525">
                <a:solidFill>
                  <a:srgbClr val="6B6D70"/>
                </a:solidFill>
              </a:ln>
              <a:effectLst/>
            </c:spPr>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E8-4DBD-9CAF-374F6F7F156E}"/>
                </c:ext>
              </c:extLst>
            </c:dLbl>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E8-4DBD-9CAF-374F6F7F156E}"/>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0E-48A0-A384-F992549C193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Nuitées'!$D$24:$J$24</c:f>
              <c:numCache>
                <c:formatCode>General</c:formatCode>
                <c:ptCount val="7"/>
                <c:pt idx="0">
                  <c:v>2016</c:v>
                </c:pt>
                <c:pt idx="1">
                  <c:v>2017</c:v>
                </c:pt>
                <c:pt idx="2">
                  <c:v>2018</c:v>
                </c:pt>
                <c:pt idx="3">
                  <c:v>2019</c:v>
                </c:pt>
                <c:pt idx="4">
                  <c:v>2020</c:v>
                </c:pt>
                <c:pt idx="5">
                  <c:v>2021</c:v>
                </c:pt>
                <c:pt idx="6">
                  <c:v>2022</c:v>
                </c:pt>
              </c:numCache>
            </c:numRef>
          </c:cat>
          <c:val>
            <c:numRef>
              <c:f>'Campings - Nuitées'!$D$25:$J$25</c:f>
              <c:numCache>
                <c:formatCode>#,##0</c:formatCode>
                <c:ptCount val="7"/>
                <c:pt idx="0">
                  <c:v>6816437</c:v>
                </c:pt>
                <c:pt idx="1">
                  <c:v>6934467</c:v>
                </c:pt>
                <c:pt idx="2">
                  <c:v>6968496</c:v>
                </c:pt>
                <c:pt idx="3">
                  <c:v>7296821.7489949996</c:v>
                </c:pt>
                <c:pt idx="4">
                  <c:v>0</c:v>
                </c:pt>
                <c:pt idx="5">
                  <c:v>0</c:v>
                </c:pt>
                <c:pt idx="6">
                  <c:v>8044555.10029699</c:v>
                </c:pt>
              </c:numCache>
            </c:numRef>
          </c:val>
          <c:smooth val="0"/>
          <c:extLst>
            <c:ext xmlns:c16="http://schemas.microsoft.com/office/drawing/2014/chart" uri="{C3380CC4-5D6E-409C-BE32-E72D297353CC}">
              <c16:uniqueId val="{00000002-3DE8-4DBD-9CAF-374F6F7F156E}"/>
            </c:ext>
          </c:extLst>
        </c:ser>
        <c:ser>
          <c:idx val="2"/>
          <c:order val="2"/>
          <c:tx>
            <c:strRef>
              <c:f>'Campings - Nuitées'!$B$27:$C$27</c:f>
              <c:strCache>
                <c:ptCount val="2"/>
                <c:pt idx="0">
                  <c:v>Nuitées françaises</c:v>
                </c:pt>
                <c:pt idx="1">
                  <c:v>Charente-Maritime</c:v>
                </c:pt>
              </c:strCache>
            </c:strRef>
          </c:tx>
          <c:spPr>
            <a:ln w="28575" cap="rnd">
              <a:solidFill>
                <a:schemeClr val="accent3">
                  <a:lumMod val="75000"/>
                </a:schemeClr>
              </a:solidFill>
              <a:round/>
            </a:ln>
            <a:effectLst/>
          </c:spPr>
          <c:marker>
            <c:symbol val="circle"/>
            <c:size val="5"/>
            <c:spPr>
              <a:solidFill>
                <a:schemeClr val="bg1"/>
              </a:solidFill>
              <a:ln w="9525">
                <a:solidFill>
                  <a:schemeClr val="accent3">
                    <a:lumMod val="75000"/>
                  </a:schemeClr>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3-3DE8-4DBD-9CAF-374F6F7F156E}"/>
                </c:ext>
              </c:extLst>
            </c:dLbl>
            <c:dLbl>
              <c:idx val="2"/>
              <c:delete val="1"/>
              <c:extLst>
                <c:ext xmlns:c15="http://schemas.microsoft.com/office/drawing/2012/chart" uri="{CE6537A1-D6FC-4f65-9D91-7224C49458BB}"/>
                <c:ext xmlns:c16="http://schemas.microsoft.com/office/drawing/2014/chart" uri="{C3380CC4-5D6E-409C-BE32-E72D297353CC}">
                  <c16:uniqueId val="{00000004-3DE8-4DBD-9CAF-374F6F7F156E}"/>
                </c:ext>
              </c:extLst>
            </c:dLbl>
            <c:dLbl>
              <c:idx val="3"/>
              <c:delete val="1"/>
              <c:extLst>
                <c:ext xmlns:c15="http://schemas.microsoft.com/office/drawing/2012/chart" uri="{CE6537A1-D6FC-4f65-9D91-7224C49458BB}"/>
                <c:ext xmlns:c16="http://schemas.microsoft.com/office/drawing/2014/chart" uri="{C3380CC4-5D6E-409C-BE32-E72D297353CC}">
                  <c16:uniqueId val="{00000005-3DE8-4DBD-9CAF-374F6F7F156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Nuitées'!$D$24:$J$24</c:f>
              <c:numCache>
                <c:formatCode>General</c:formatCode>
                <c:ptCount val="7"/>
                <c:pt idx="0">
                  <c:v>2016</c:v>
                </c:pt>
                <c:pt idx="1">
                  <c:v>2017</c:v>
                </c:pt>
                <c:pt idx="2">
                  <c:v>2018</c:v>
                </c:pt>
                <c:pt idx="3">
                  <c:v>2019</c:v>
                </c:pt>
                <c:pt idx="4">
                  <c:v>2020</c:v>
                </c:pt>
                <c:pt idx="5">
                  <c:v>2021</c:v>
                </c:pt>
                <c:pt idx="6">
                  <c:v>2022</c:v>
                </c:pt>
              </c:numCache>
            </c:numRef>
          </c:cat>
          <c:val>
            <c:numRef>
              <c:f>'Campings - Nuitées'!$D$27:$J$27</c:f>
              <c:numCache>
                <c:formatCode>#,##0</c:formatCode>
                <c:ptCount val="7"/>
                <c:pt idx="0">
                  <c:v>5696628</c:v>
                </c:pt>
                <c:pt idx="1">
                  <c:v>5837572</c:v>
                </c:pt>
                <c:pt idx="2">
                  <c:v>5717988</c:v>
                </c:pt>
                <c:pt idx="3">
                  <c:v>5957770.7075359998</c:v>
                </c:pt>
                <c:pt idx="4">
                  <c:v>0</c:v>
                </c:pt>
                <c:pt idx="5">
                  <c:v>0</c:v>
                </c:pt>
                <c:pt idx="6">
                  <c:v>6686331.9870379902</c:v>
                </c:pt>
              </c:numCache>
            </c:numRef>
          </c:val>
          <c:smooth val="0"/>
          <c:extLst>
            <c:ext xmlns:c16="http://schemas.microsoft.com/office/drawing/2014/chart" uri="{C3380CC4-5D6E-409C-BE32-E72D297353CC}">
              <c16:uniqueId val="{00000006-3DE8-4DBD-9CAF-374F6F7F156E}"/>
            </c:ext>
          </c:extLst>
        </c:ser>
        <c:ser>
          <c:idx val="4"/>
          <c:order val="4"/>
          <c:tx>
            <c:strRef>
              <c:f>'Campings - Nuitées'!$B$29:$C$29</c:f>
              <c:strCache>
                <c:ptCount val="2"/>
                <c:pt idx="0">
                  <c:v>Nuitées étrangères</c:v>
                </c:pt>
                <c:pt idx="1">
                  <c:v>Charente-Maritime</c:v>
                </c:pt>
              </c:strCache>
            </c:strRef>
          </c:tx>
          <c:spPr>
            <a:ln w="28575" cap="rnd">
              <a:solidFill>
                <a:schemeClr val="accent3"/>
              </a:solidFill>
              <a:round/>
            </a:ln>
            <a:effectLst/>
          </c:spPr>
          <c:marker>
            <c:symbol val="circle"/>
            <c:size val="5"/>
            <c:spPr>
              <a:solidFill>
                <a:schemeClr val="bg1"/>
              </a:solidFill>
              <a:ln w="9525">
                <a:solidFill>
                  <a:schemeClr val="accent3"/>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7-3DE8-4DBD-9CAF-374F6F7F156E}"/>
                </c:ext>
              </c:extLst>
            </c:dLbl>
            <c:dLbl>
              <c:idx val="2"/>
              <c:delete val="1"/>
              <c:extLst>
                <c:ext xmlns:c15="http://schemas.microsoft.com/office/drawing/2012/chart" uri="{CE6537A1-D6FC-4f65-9D91-7224C49458BB}"/>
                <c:ext xmlns:c16="http://schemas.microsoft.com/office/drawing/2014/chart" uri="{C3380CC4-5D6E-409C-BE32-E72D297353CC}">
                  <c16:uniqueId val="{00000008-3DE8-4DBD-9CAF-374F6F7F156E}"/>
                </c:ext>
              </c:extLst>
            </c:dLbl>
            <c:dLbl>
              <c:idx val="3"/>
              <c:delete val="1"/>
              <c:extLst>
                <c:ext xmlns:c15="http://schemas.microsoft.com/office/drawing/2012/chart" uri="{CE6537A1-D6FC-4f65-9D91-7224C49458BB}"/>
                <c:ext xmlns:c16="http://schemas.microsoft.com/office/drawing/2014/chart" uri="{C3380CC4-5D6E-409C-BE32-E72D297353CC}">
                  <c16:uniqueId val="{00000009-3DE8-4DBD-9CAF-374F6F7F156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'Campings - Nuitées'!$D$24:$J$24</c:f>
              <c:numCache>
                <c:formatCode>General</c:formatCode>
                <c:ptCount val="7"/>
                <c:pt idx="0">
                  <c:v>2016</c:v>
                </c:pt>
                <c:pt idx="1">
                  <c:v>2017</c:v>
                </c:pt>
                <c:pt idx="2">
                  <c:v>2018</c:v>
                </c:pt>
                <c:pt idx="3">
                  <c:v>2019</c:v>
                </c:pt>
                <c:pt idx="4">
                  <c:v>2020</c:v>
                </c:pt>
                <c:pt idx="5">
                  <c:v>2021</c:v>
                </c:pt>
                <c:pt idx="6">
                  <c:v>2022</c:v>
                </c:pt>
              </c:numCache>
            </c:numRef>
          </c:cat>
          <c:val>
            <c:numRef>
              <c:f>'Campings - Nuitées'!$D$29:$J$29</c:f>
              <c:numCache>
                <c:formatCode>#,##0</c:formatCode>
                <c:ptCount val="7"/>
                <c:pt idx="0">
                  <c:v>1119809</c:v>
                </c:pt>
                <c:pt idx="1">
                  <c:v>1096894</c:v>
                </c:pt>
                <c:pt idx="2">
                  <c:v>1250508</c:v>
                </c:pt>
                <c:pt idx="3">
                  <c:v>1339051.041438</c:v>
                </c:pt>
                <c:pt idx="4">
                  <c:v>0</c:v>
                </c:pt>
                <c:pt idx="5">
                  <c:v>0</c:v>
                </c:pt>
                <c:pt idx="6">
                  <c:v>1358223.1132789999</c:v>
                </c:pt>
              </c:numCache>
            </c:numRef>
          </c:val>
          <c:smooth val="0"/>
          <c:extLst>
            <c:ext xmlns:c16="http://schemas.microsoft.com/office/drawing/2014/chart" uri="{C3380CC4-5D6E-409C-BE32-E72D297353CC}">
              <c16:uniqueId val="{0000000A-3DE8-4DBD-9CAF-374F6F7F156E}"/>
            </c:ext>
          </c:extLst>
        </c:ser>
        <c:dLbls>
          <c:showLegendKey val="0"/>
          <c:showVal val="0"/>
          <c:showCatName val="0"/>
          <c:showSerName val="0"/>
          <c:showPercent val="0"/>
          <c:showBubbleSize val="0"/>
        </c:dLbls>
        <c:marker val="1"/>
        <c:smooth val="0"/>
        <c:axId val="-734858640"/>
        <c:axId val="-734859728"/>
        <c:extLst>
          <c:ext xmlns:c15="http://schemas.microsoft.com/office/drawing/2012/chart" uri="{02D57815-91ED-43cb-92C2-25804820EDAC}">
            <c15:filteredLineSeries>
              <c15:ser>
                <c:idx val="1"/>
                <c:order val="1"/>
                <c:tx>
                  <c:strRef>
                    <c:extLst>
                      <c:ext uri="{02D57815-91ED-43cb-92C2-25804820EDAC}">
                        <c15:formulaRef>
                          <c15:sqref>'Campings - Nuitées'!$B$26:$C$26</c15:sqref>
                        </c15:formulaRef>
                      </c:ext>
                    </c:extLst>
                    <c:strCache>
                      <c:ptCount val="2"/>
                      <c:pt idx="0">
                        <c:v>Nuitées totales</c:v>
                      </c:pt>
                      <c:pt idx="1">
                        <c:v>Les Charentes</c:v>
                      </c:pt>
                    </c:strCache>
                  </c:strRef>
                </c:tx>
                <c:spPr>
                  <a:ln w="28575" cap="rnd">
                    <a:solidFill>
                      <a:srgbClr val="6B6D70"/>
                    </a:solidFill>
                    <a:round/>
                  </a:ln>
                  <a:effectLst/>
                </c:spPr>
                <c:marker>
                  <c:symbol val="circle"/>
                  <c:size val="5"/>
                  <c:spPr>
                    <a:solidFill>
                      <a:schemeClr val="bg1"/>
                    </a:solidFill>
                    <a:ln w="9525">
                      <a:solidFill>
                        <a:srgbClr val="6B6D70"/>
                      </a:solidFill>
                    </a:ln>
                    <a:effectLst/>
                  </c:spPr>
                </c:marker>
                <c:dLbls>
                  <c:dLbl>
                    <c:idx val="0"/>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B-3DE8-4DBD-9CAF-374F6F7F156E}"/>
                      </c:ext>
                    </c:extLst>
                  </c:dLbl>
                  <c:dLbl>
                    <c:idx val="3"/>
                    <c:dLblPos val="t"/>
                    <c:showLegendKey val="0"/>
                    <c:showVal val="1"/>
                    <c:showCatName val="0"/>
                    <c:showSerName val="0"/>
                    <c:showPercent val="0"/>
                    <c:showBubbleSize val="0"/>
                    <c:extLst>
                      <c:ext uri="{CE6537A1-D6FC-4f65-9D91-7224C49458BB}"/>
                      <c:ext xmlns:c16="http://schemas.microsoft.com/office/drawing/2014/chart" uri="{C3380CC4-5D6E-409C-BE32-E72D297353CC}">
                        <c16:uniqueId val="{0000000C-3DE8-4DBD-9CAF-374F6F7F156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6B6D70"/>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'Campings - Nuitées'!$D$24:$J$24</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c:ext uri="{02D57815-91ED-43cb-92C2-25804820EDAC}">
                        <c15:formulaRef>
                          <c15:sqref>'Campings - Nuitées'!$D$26:$J$26</c15:sqref>
                        </c15:formulaRef>
                      </c:ext>
                    </c:extLst>
                    <c:numCache>
                      <c:formatCode>#,##0</c:formatCode>
                      <c:ptCount val="7"/>
                      <c:pt idx="0">
                        <c:v>6953281</c:v>
                      </c:pt>
                      <c:pt idx="1">
                        <c:v>7080424</c:v>
                      </c:pt>
                      <c:pt idx="2">
                        <c:v>7116004</c:v>
                      </c:pt>
                      <c:pt idx="3">
                        <c:v>7450899.5875949999</c:v>
                      </c:pt>
                      <c:pt idx="4">
                        <c:v>0</c:v>
                      </c:pt>
                      <c:pt idx="5">
                        <c:v>0</c:v>
                      </c:pt>
                      <c:pt idx="6">
                        <c:v>8205771.1333089899</c:v>
                      </c:pt>
                    </c:numCache>
                  </c:numRef>
                </c:val>
                <c:smooth val="0"/>
                <c:extLst>
                  <c:ext xmlns:c16="http://schemas.microsoft.com/office/drawing/2014/chart" uri="{C3380CC4-5D6E-409C-BE32-E72D297353CC}">
                    <c16:uniqueId val="{0000000D-3DE8-4DBD-9CAF-374F6F7F156E}"/>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'Campings - Nuitées'!$B$28:$C$28</c15:sqref>
                        </c15:formulaRef>
                      </c:ext>
                    </c:extLst>
                    <c:strCache>
                      <c:ptCount val="2"/>
                      <c:pt idx="0">
                        <c:v>Nuitées françaises</c:v>
                      </c:pt>
                      <c:pt idx="1">
                        <c:v>Les Charentes</c:v>
                      </c:pt>
                    </c:strCache>
                  </c:strRef>
                </c:tx>
                <c:spPr>
                  <a:ln w="28575" cap="rnd">
                    <a:solidFill>
                      <a:schemeClr val="bg2">
                        <a:lumMod val="90000"/>
                      </a:schemeClr>
                    </a:solidFill>
                    <a:round/>
                  </a:ln>
                  <a:effectLst/>
                </c:spPr>
                <c:marker>
                  <c:symbol val="circle"/>
                  <c:size val="5"/>
                  <c:spPr>
                    <a:solidFill>
                      <a:schemeClr val="bg1"/>
                    </a:solidFill>
                    <a:ln w="9525">
                      <a:solidFill>
                        <a:schemeClr val="bg2">
                          <a:lumMod val="75000"/>
                        </a:schemeClr>
                      </a:solidFill>
                    </a:ln>
                    <a:effectLst/>
                  </c:spPr>
                </c:marker>
                <c:dLbls>
                  <c:dLbl>
                    <c:idx val="1"/>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E-3DE8-4DBD-9CAF-374F6F7F156E}"/>
                      </c:ext>
                    </c:extLst>
                  </c:dLbl>
                  <c:dLbl>
                    <c:idx val="3"/>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3DE8-4DBD-9CAF-374F6F7F156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2">
                              <a:lumMod val="75000"/>
                            </a:schemeClr>
                          </a:solidFill>
                          <a:latin typeface="Myriad Pro" panose="020B0503030403020204" pitchFamily="34" charset="0"/>
                          <a:ea typeface="+mn-ea"/>
                          <a:cs typeface="+mn-cs"/>
                        </a:defRPr>
                      </a:pPr>
                      <a:endParaRPr lang="fr-FR"/>
                    </a:p>
                  </c:txPr>
                  <c:dLblPos val="b"/>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'Campings - Nuitées'!$D$24:$J$24</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'Campings - Nuitées'!$D$28:$J$28</c15:sqref>
                        </c15:formulaRef>
                      </c:ext>
                    </c:extLst>
                    <c:numCache>
                      <c:formatCode>#,##0</c:formatCode>
                      <c:ptCount val="7"/>
                      <c:pt idx="0">
                        <c:v>5777665</c:v>
                      </c:pt>
                      <c:pt idx="1">
                        <c:v>5930899</c:v>
                      </c:pt>
                      <c:pt idx="2">
                        <c:v>5803804</c:v>
                      </c:pt>
                      <c:pt idx="3">
                        <c:v>6052233.8289939994</c:v>
                      </c:pt>
                      <c:pt idx="4">
                        <c:v>0</c:v>
                      </c:pt>
                      <c:pt idx="5">
                        <c:v>0</c:v>
                      </c:pt>
                      <c:pt idx="6">
                        <c:v>6801681.6538979905</c:v>
                      </c:pt>
                    </c:numCache>
                  </c:numRef>
                </c:val>
                <c:smooth val="0"/>
                <c:extLst xmlns:c15="http://schemas.microsoft.com/office/drawing/2012/chart">
                  <c:ext xmlns:c16="http://schemas.microsoft.com/office/drawing/2014/chart" uri="{C3380CC4-5D6E-409C-BE32-E72D297353CC}">
                    <c16:uniqueId val="{00000010-3DE8-4DBD-9CAF-374F6F7F156E}"/>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'Campings - Nuitées'!$B$30:$C$30</c15:sqref>
                        </c15:formulaRef>
                      </c:ext>
                    </c:extLst>
                    <c:strCache>
                      <c:ptCount val="2"/>
                      <c:pt idx="0">
                        <c:v>Nuitées étrangères</c:v>
                      </c:pt>
                      <c:pt idx="1">
                        <c:v>Les Charentes</c:v>
                      </c:pt>
                    </c:strCache>
                  </c:strRef>
                </c:tx>
                <c:spPr>
                  <a:ln w="28575" cap="rnd">
                    <a:solidFill>
                      <a:schemeClr val="bg2">
                        <a:lumMod val="25000"/>
                      </a:schemeClr>
                    </a:solidFill>
                    <a:round/>
                  </a:ln>
                  <a:effectLst/>
                </c:spPr>
                <c:marker>
                  <c:symbol val="circle"/>
                  <c:size val="5"/>
                  <c:spPr>
                    <a:solidFill>
                      <a:schemeClr val="bg1"/>
                    </a:solidFill>
                    <a:ln w="9525">
                      <a:solidFill>
                        <a:schemeClr val="bg2">
                          <a:lumMod val="25000"/>
                        </a:schemeClr>
                      </a:solidFill>
                    </a:ln>
                    <a:effectLst/>
                  </c:spPr>
                </c:marker>
                <c:dLbls>
                  <c:dLbl>
                    <c:idx val="1"/>
                    <c:dLblPos val="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3DE8-4DBD-9CAF-374F6F7F156E}"/>
                      </c:ext>
                    </c:extLst>
                  </c:dLbl>
                  <c:dLbl>
                    <c:idx val="3"/>
                    <c:dLblPos val="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2-3DE8-4DBD-9CAF-374F6F7F156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2">
                              <a:lumMod val="25000"/>
                            </a:schemeClr>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'Campings - Nuitées'!$D$24:$J$24</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'Campings - Nuitées'!$D$30:$J$30</c15:sqref>
                        </c15:formulaRef>
                      </c:ext>
                    </c:extLst>
                    <c:numCache>
                      <c:formatCode>#,##0</c:formatCode>
                      <c:ptCount val="7"/>
                      <c:pt idx="0">
                        <c:v>1175616</c:v>
                      </c:pt>
                      <c:pt idx="1">
                        <c:v>1149524</c:v>
                      </c:pt>
                      <c:pt idx="2">
                        <c:v>1312200</c:v>
                      </c:pt>
                      <c:pt idx="3">
                        <c:v>1398665.758592</c:v>
                      </c:pt>
                      <c:pt idx="4">
                        <c:v>0</c:v>
                      </c:pt>
                      <c:pt idx="5">
                        <c:v>0</c:v>
                      </c:pt>
                      <c:pt idx="6">
                        <c:v>1404089.4794329999</c:v>
                      </c:pt>
                    </c:numCache>
                  </c:numRef>
                </c:val>
                <c:smooth val="0"/>
                <c:extLst xmlns:c15="http://schemas.microsoft.com/office/drawing/2012/chart">
                  <c:ext xmlns:c16="http://schemas.microsoft.com/office/drawing/2014/chart" uri="{C3380CC4-5D6E-409C-BE32-E72D297353CC}">
                    <c16:uniqueId val="{00000013-3DE8-4DBD-9CAF-374F6F7F156E}"/>
                  </c:ext>
                </c:extLst>
              </c15:ser>
            </c15:filteredLineSeries>
          </c:ext>
        </c:extLst>
      </c:lineChart>
      <c:catAx>
        <c:axId val="-734858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4859728"/>
        <c:crosses val="autoZero"/>
        <c:auto val="1"/>
        <c:lblAlgn val="ctr"/>
        <c:lblOffset val="100"/>
        <c:noMultiLvlLbl val="0"/>
      </c:catAx>
      <c:valAx>
        <c:axId val="-734859728"/>
        <c:scaling>
          <c:orientation val="minMax"/>
        </c:scaling>
        <c:delete val="1"/>
        <c:axPos val="l"/>
        <c:numFmt formatCode="#,##0" sourceLinked="1"/>
        <c:majorTickMark val="out"/>
        <c:minorTickMark val="none"/>
        <c:tickLblPos val="nextTo"/>
        <c:crossAx val="-734858640"/>
        <c:crosses val="autoZero"/>
        <c:crossBetween val="between"/>
      </c:valAx>
      <c:spPr>
        <a:noFill/>
        <a:ln>
          <a:noFill/>
        </a:ln>
        <a:effectLst/>
      </c:spPr>
    </c:plotArea>
    <c:legend>
      <c:legendPos val="b"/>
      <c:layout>
        <c:manualLayout>
          <c:xMode val="edge"/>
          <c:yMode val="edge"/>
          <c:x val="9.2766841644794373E-3"/>
          <c:y val="0.82291557305336838"/>
          <c:w val="0.9786688538932633"/>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r>
              <a:rPr lang="fr-FR" sz="1100" b="1">
                <a:solidFill>
                  <a:srgbClr val="6EC3BD"/>
                </a:solidFill>
                <a:latin typeface="Myriad Pro" panose="020B0503030403020204" pitchFamily="34" charset="0"/>
              </a:rPr>
              <a:t>a</a:t>
            </a:r>
            <a:r>
              <a:rPr lang="fr-FR" sz="1100" b="1">
                <a:solidFill>
                  <a:schemeClr val="bg1"/>
                </a:solidFill>
                <a:latin typeface="Myriad Pro" panose="020B0503030403020204" pitchFamily="34" charset="0"/>
              </a:rPr>
              <a:t>Evolution des nuitées </a:t>
            </a:r>
            <a:r>
              <a:rPr lang="fr-FR" sz="1100" b="1" baseline="0">
                <a:solidFill>
                  <a:schemeClr val="bg1"/>
                </a:solidFill>
                <a:latin typeface="Myriad Pro" panose="020B0503030403020204" pitchFamily="34" charset="0"/>
              </a:rPr>
              <a:t> - Les Charentes</a:t>
            </a:r>
            <a:r>
              <a:rPr lang="fr-FR" sz="1100" b="1" baseline="0">
                <a:solidFill>
                  <a:srgbClr val="9DD7D3"/>
                </a:solidFill>
                <a:latin typeface="Myriad Pro" panose="020B0503030403020204" pitchFamily="34" charset="0"/>
              </a:rPr>
              <a:t>a    </a:t>
            </a:r>
            <a:r>
              <a:rPr lang="fr-FR" sz="1100" b="1" baseline="0">
                <a:solidFill>
                  <a:schemeClr val="bg1"/>
                </a:solidFill>
                <a:latin typeface="Myriad Pro" panose="020B0503030403020204" pitchFamily="34" charset="0"/>
              </a:rPr>
              <a:t> </a:t>
            </a:r>
          </a:p>
        </c:rich>
      </c:tx>
      <c:overlay val="0"/>
      <c:spPr>
        <a:solidFill>
          <a:srgbClr val="6EC3BD"/>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endParaRPr lang="fr-FR"/>
        </a:p>
      </c:txPr>
    </c:title>
    <c:autoTitleDeleted val="0"/>
    <c:plotArea>
      <c:layout/>
      <c:lineChart>
        <c:grouping val="standard"/>
        <c:varyColors val="0"/>
        <c:ser>
          <c:idx val="1"/>
          <c:order val="1"/>
          <c:tx>
            <c:strRef>
              <c:f>'Hôtels - Nuitées'!$B$25:$C$25</c:f>
              <c:strCache>
                <c:ptCount val="2"/>
                <c:pt idx="0">
                  <c:v>Nuitées totales</c:v>
                </c:pt>
                <c:pt idx="1">
                  <c:v>Les Charentes</c:v>
                </c:pt>
              </c:strCache>
            </c:strRef>
          </c:tx>
          <c:spPr>
            <a:ln w="28575" cap="rnd">
              <a:solidFill>
                <a:srgbClr val="6EC3BD"/>
              </a:solidFill>
              <a:round/>
            </a:ln>
            <a:effectLst/>
          </c:spPr>
          <c:marker>
            <c:symbol val="circle"/>
            <c:size val="8"/>
            <c:spPr>
              <a:solidFill>
                <a:schemeClr val="bg1"/>
              </a:solidFill>
              <a:ln w="9525">
                <a:solidFill>
                  <a:srgbClr val="6EC3BD"/>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0-3D0E-43C7-9D2D-83D91B76BD13}"/>
                </c:ext>
              </c:extLst>
            </c:dLbl>
            <c:dLbl>
              <c:idx val="2"/>
              <c:delete val="1"/>
              <c:extLst>
                <c:ext xmlns:c15="http://schemas.microsoft.com/office/drawing/2012/chart" uri="{CE6537A1-D6FC-4f65-9D91-7224C49458BB}"/>
                <c:ext xmlns:c16="http://schemas.microsoft.com/office/drawing/2014/chart" uri="{C3380CC4-5D6E-409C-BE32-E72D297353CC}">
                  <c16:uniqueId val="{00000001-3D0E-43C7-9D2D-83D91B76BD13}"/>
                </c:ext>
              </c:extLst>
            </c:dLbl>
            <c:dLbl>
              <c:idx val="3"/>
              <c:delete val="1"/>
              <c:extLst>
                <c:ext xmlns:c15="http://schemas.microsoft.com/office/drawing/2012/chart" uri="{CE6537A1-D6FC-4f65-9D91-7224C49458BB}"/>
                <c:ext xmlns:c16="http://schemas.microsoft.com/office/drawing/2014/chart" uri="{C3380CC4-5D6E-409C-BE32-E72D297353CC}">
                  <c16:uniqueId val="{00000002-3D0E-43C7-9D2D-83D91B76BD1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EC3BD"/>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'Hôtels - Nuitées'!$D$23:$J$23</c:f>
              <c:numCache>
                <c:formatCode>General</c:formatCode>
                <c:ptCount val="7"/>
                <c:pt idx="0">
                  <c:v>2016</c:v>
                </c:pt>
                <c:pt idx="1">
                  <c:v>2017</c:v>
                </c:pt>
                <c:pt idx="2">
                  <c:v>2018</c:v>
                </c:pt>
                <c:pt idx="3">
                  <c:v>2019</c:v>
                </c:pt>
                <c:pt idx="4">
                  <c:v>2020</c:v>
                </c:pt>
                <c:pt idx="5">
                  <c:v>2021</c:v>
                </c:pt>
                <c:pt idx="6">
                  <c:v>2022</c:v>
                </c:pt>
              </c:numCache>
            </c:numRef>
          </c:cat>
          <c:val>
            <c:numRef>
              <c:f>'Hôtels - Nuitées'!$D$25:$J$25</c:f>
              <c:numCache>
                <c:formatCode>#,##0</c:formatCode>
                <c:ptCount val="7"/>
                <c:pt idx="0">
                  <c:v>2683312</c:v>
                </c:pt>
                <c:pt idx="1">
                  <c:v>2706387</c:v>
                </c:pt>
                <c:pt idx="2">
                  <c:v>2726553</c:v>
                </c:pt>
                <c:pt idx="3">
                  <c:v>2788411</c:v>
                </c:pt>
                <c:pt idx="4">
                  <c:v>1867388.0469999998</c:v>
                </c:pt>
                <c:pt idx="5">
                  <c:v>0</c:v>
                </c:pt>
                <c:pt idx="6">
                  <c:v>2829738.9340650002</c:v>
                </c:pt>
              </c:numCache>
            </c:numRef>
          </c:val>
          <c:smooth val="0"/>
          <c:extLst>
            <c:ext xmlns:c16="http://schemas.microsoft.com/office/drawing/2014/chart" uri="{C3380CC4-5D6E-409C-BE32-E72D297353CC}">
              <c16:uniqueId val="{00000003-3D0E-43C7-9D2D-83D91B76BD13}"/>
            </c:ext>
          </c:extLst>
        </c:ser>
        <c:ser>
          <c:idx val="3"/>
          <c:order val="3"/>
          <c:tx>
            <c:strRef>
              <c:f>'Hôtels - Nuitées'!$B$27:$C$27</c:f>
              <c:strCache>
                <c:ptCount val="2"/>
                <c:pt idx="0">
                  <c:v>Nuitées françaises</c:v>
                </c:pt>
                <c:pt idx="1">
                  <c:v>Les Charentes</c:v>
                </c:pt>
              </c:strCache>
            </c:strRef>
          </c:tx>
          <c:spPr>
            <a:ln w="28575" cap="rnd">
              <a:solidFill>
                <a:srgbClr val="9DD7D3"/>
              </a:solidFill>
              <a:round/>
            </a:ln>
            <a:effectLst/>
          </c:spPr>
          <c:marker>
            <c:symbol val="circle"/>
            <c:size val="8"/>
            <c:spPr>
              <a:solidFill>
                <a:schemeClr val="bg1"/>
              </a:solidFill>
              <a:ln w="9525">
                <a:solidFill>
                  <a:srgbClr val="9DD7D3"/>
                </a:solidFill>
              </a:ln>
              <a:effectLst/>
            </c:spPr>
          </c:marker>
          <c:dLbls>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0E-43C7-9D2D-83D91B76BD13}"/>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0E-43C7-9D2D-83D91B76BD1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6EC3BD"/>
                    </a:solidFill>
                    <a:latin typeface="Myriad Pro" panose="020B0503030403020204" pitchFamily="34" charset="0"/>
                    <a:ea typeface="+mn-ea"/>
                    <a:cs typeface="+mn-cs"/>
                  </a:defRPr>
                </a:pPr>
                <a:endParaRPr lang="fr-FR"/>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'Hôtels - Nuitées'!$D$23:$J$23</c:f>
              <c:numCache>
                <c:formatCode>General</c:formatCode>
                <c:ptCount val="7"/>
                <c:pt idx="0">
                  <c:v>2016</c:v>
                </c:pt>
                <c:pt idx="1">
                  <c:v>2017</c:v>
                </c:pt>
                <c:pt idx="2">
                  <c:v>2018</c:v>
                </c:pt>
                <c:pt idx="3">
                  <c:v>2019</c:v>
                </c:pt>
                <c:pt idx="4">
                  <c:v>2020</c:v>
                </c:pt>
                <c:pt idx="5">
                  <c:v>2021</c:v>
                </c:pt>
                <c:pt idx="6">
                  <c:v>2022</c:v>
                </c:pt>
              </c:numCache>
            </c:numRef>
          </c:cat>
          <c:val>
            <c:numRef>
              <c:f>'Hôtels - Nuitées'!$D$27:$J$27</c:f>
              <c:numCache>
                <c:formatCode>#,##0</c:formatCode>
                <c:ptCount val="7"/>
                <c:pt idx="0">
                  <c:v>2324240</c:v>
                </c:pt>
                <c:pt idx="1">
                  <c:v>2329090</c:v>
                </c:pt>
                <c:pt idx="2">
                  <c:v>2334594</c:v>
                </c:pt>
                <c:pt idx="3">
                  <c:v>2420725</c:v>
                </c:pt>
                <c:pt idx="4">
                  <c:v>0</c:v>
                </c:pt>
                <c:pt idx="5">
                  <c:v>0</c:v>
                </c:pt>
                <c:pt idx="6">
                  <c:v>2467306.4720240002</c:v>
                </c:pt>
              </c:numCache>
            </c:numRef>
          </c:val>
          <c:smooth val="0"/>
          <c:extLst>
            <c:ext xmlns:c16="http://schemas.microsoft.com/office/drawing/2014/chart" uri="{C3380CC4-5D6E-409C-BE32-E72D297353CC}">
              <c16:uniqueId val="{00000006-3D0E-43C7-9D2D-83D91B76BD13}"/>
            </c:ext>
          </c:extLst>
        </c:ser>
        <c:ser>
          <c:idx val="5"/>
          <c:order val="5"/>
          <c:tx>
            <c:strRef>
              <c:f>'Hôtels - Nuitées'!$B$29:$C$29</c:f>
              <c:strCache>
                <c:ptCount val="2"/>
                <c:pt idx="0">
                  <c:v>Nuitées étrangères</c:v>
                </c:pt>
                <c:pt idx="1">
                  <c:v>Les Charentes</c:v>
                </c:pt>
              </c:strCache>
            </c:strRef>
          </c:tx>
          <c:spPr>
            <a:ln w="28575" cap="rnd">
              <a:solidFill>
                <a:schemeClr val="accent1"/>
              </a:solidFill>
              <a:round/>
            </a:ln>
            <a:effectLst/>
          </c:spPr>
          <c:marker>
            <c:symbol val="circle"/>
            <c:size val="8"/>
            <c:spPr>
              <a:solidFill>
                <a:schemeClr val="bg1"/>
              </a:solidFill>
              <a:ln w="9525">
                <a:solidFill>
                  <a:schemeClr val="accent1"/>
                </a:solidFill>
              </a:ln>
              <a:effectLst/>
            </c:spPr>
          </c:marker>
          <c:dLbls>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0E-43C7-9D2D-83D91B76BD13}"/>
                </c:ext>
              </c:extLst>
            </c:dLbl>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0E-43C7-9D2D-83D91B76BD1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6EC3BD"/>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'Hôtels - Nuitées'!$D$23:$J$23</c:f>
              <c:numCache>
                <c:formatCode>General</c:formatCode>
                <c:ptCount val="7"/>
                <c:pt idx="0">
                  <c:v>2016</c:v>
                </c:pt>
                <c:pt idx="1">
                  <c:v>2017</c:v>
                </c:pt>
                <c:pt idx="2">
                  <c:v>2018</c:v>
                </c:pt>
                <c:pt idx="3">
                  <c:v>2019</c:v>
                </c:pt>
                <c:pt idx="4">
                  <c:v>2020</c:v>
                </c:pt>
                <c:pt idx="5">
                  <c:v>2021</c:v>
                </c:pt>
                <c:pt idx="6">
                  <c:v>2022</c:v>
                </c:pt>
              </c:numCache>
            </c:numRef>
          </c:cat>
          <c:val>
            <c:numRef>
              <c:f>'Hôtels - Nuitées'!$D$29:$J$29</c:f>
              <c:numCache>
                <c:formatCode>#,##0</c:formatCode>
                <c:ptCount val="7"/>
                <c:pt idx="0">
                  <c:v>359074</c:v>
                </c:pt>
                <c:pt idx="1">
                  <c:v>377295</c:v>
                </c:pt>
                <c:pt idx="2">
                  <c:v>391960</c:v>
                </c:pt>
                <c:pt idx="3">
                  <c:v>367686</c:v>
                </c:pt>
                <c:pt idx="4">
                  <c:v>0</c:v>
                </c:pt>
                <c:pt idx="5">
                  <c:v>0</c:v>
                </c:pt>
                <c:pt idx="6">
                  <c:v>362432.462054</c:v>
                </c:pt>
              </c:numCache>
            </c:numRef>
          </c:val>
          <c:smooth val="0"/>
          <c:extLst>
            <c:ext xmlns:c16="http://schemas.microsoft.com/office/drawing/2014/chart" uri="{C3380CC4-5D6E-409C-BE32-E72D297353CC}">
              <c16:uniqueId val="{00000009-3D0E-43C7-9D2D-83D91B76BD13}"/>
            </c:ext>
          </c:extLst>
        </c:ser>
        <c:dLbls>
          <c:showLegendKey val="0"/>
          <c:showVal val="0"/>
          <c:showCatName val="0"/>
          <c:showSerName val="0"/>
          <c:showPercent val="0"/>
          <c:showBubbleSize val="0"/>
        </c:dLbls>
        <c:marker val="1"/>
        <c:smooth val="0"/>
        <c:axId val="-536606880"/>
        <c:axId val="-536603616"/>
        <c:extLst>
          <c:ext xmlns:c15="http://schemas.microsoft.com/office/drawing/2012/chart" uri="{02D57815-91ED-43cb-92C2-25804820EDAC}">
            <c15:filteredLineSeries>
              <c15:ser>
                <c:idx val="0"/>
                <c:order val="0"/>
                <c:tx>
                  <c:strRef>
                    <c:extLst>
                      <c:ext uri="{02D57815-91ED-43cb-92C2-25804820EDAC}">
                        <c15:formulaRef>
                          <c15:sqref>'Hôtels - Nuitées'!$B$24:$C$24</c15:sqref>
                        </c15:formulaRef>
                      </c:ext>
                    </c:extLst>
                    <c:strCache>
                      <c:ptCount val="2"/>
                      <c:pt idx="0">
                        <c:v>Nuitées totales</c:v>
                      </c:pt>
                      <c:pt idx="1">
                        <c:v>Charente-Maritime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'Hôtels - Nuitées'!$D$23:$J$23</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c:ext uri="{02D57815-91ED-43cb-92C2-25804820EDAC}">
                        <c15:formulaRef>
                          <c15:sqref>'Hôtels - Nuitées'!$D$24:$J$24</c15:sqref>
                        </c15:formulaRef>
                      </c:ext>
                    </c:extLst>
                    <c:numCache>
                      <c:formatCode>#,##0</c:formatCode>
                      <c:ptCount val="7"/>
                      <c:pt idx="0">
                        <c:v>2238981</c:v>
                      </c:pt>
                      <c:pt idx="1">
                        <c:v>2255144</c:v>
                      </c:pt>
                      <c:pt idx="2">
                        <c:v>2281679</c:v>
                      </c:pt>
                      <c:pt idx="3">
                        <c:v>2320742</c:v>
                      </c:pt>
                      <c:pt idx="4">
                        <c:v>1543293.43</c:v>
                      </c:pt>
                      <c:pt idx="5">
                        <c:v>0</c:v>
                      </c:pt>
                      <c:pt idx="6">
                        <c:v>2288920.4625880001</c:v>
                      </c:pt>
                    </c:numCache>
                  </c:numRef>
                </c:val>
                <c:smooth val="0"/>
                <c:extLst>
                  <c:ext xmlns:c16="http://schemas.microsoft.com/office/drawing/2014/chart" uri="{C3380CC4-5D6E-409C-BE32-E72D297353CC}">
                    <c16:uniqueId val="{0000000A-3D0E-43C7-9D2D-83D91B76BD1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'Hôtels - Nuitées'!$B$26:$C$26</c15:sqref>
                        </c15:formulaRef>
                      </c:ext>
                    </c:extLst>
                    <c:strCache>
                      <c:ptCount val="2"/>
                      <c:pt idx="0">
                        <c:v>Nuitées françaises</c:v>
                      </c:pt>
                      <c:pt idx="1">
                        <c:v>Charente-Maritime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'Hôtels - Nuitées'!$D$23:$J$23</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'Hôtels - Nuitées'!$D$26:$J$26</c15:sqref>
                        </c15:formulaRef>
                      </c:ext>
                    </c:extLst>
                    <c:numCache>
                      <c:formatCode>#,##0</c:formatCode>
                      <c:ptCount val="7"/>
                      <c:pt idx="0">
                        <c:v>1948488</c:v>
                      </c:pt>
                      <c:pt idx="1">
                        <c:v>1958521</c:v>
                      </c:pt>
                      <c:pt idx="2">
                        <c:v>1979848</c:v>
                      </c:pt>
                      <c:pt idx="3">
                        <c:v>2030529</c:v>
                      </c:pt>
                      <c:pt idx="4">
                        <c:v>0</c:v>
                      </c:pt>
                      <c:pt idx="5">
                        <c:v>0</c:v>
                      </c:pt>
                      <c:pt idx="6">
                        <c:v>2019550.544374</c:v>
                      </c:pt>
                    </c:numCache>
                  </c:numRef>
                </c:val>
                <c:smooth val="0"/>
                <c:extLst xmlns:c15="http://schemas.microsoft.com/office/drawing/2012/chart">
                  <c:ext xmlns:c16="http://schemas.microsoft.com/office/drawing/2014/chart" uri="{C3380CC4-5D6E-409C-BE32-E72D297353CC}">
                    <c16:uniqueId val="{0000000B-3D0E-43C7-9D2D-83D91B76BD1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'Hôtels - Nuitées'!$B$28:$C$28</c15:sqref>
                        </c15:formulaRef>
                      </c:ext>
                    </c:extLst>
                    <c:strCache>
                      <c:ptCount val="2"/>
                      <c:pt idx="0">
                        <c:v>Nuitées étrangères</c:v>
                      </c:pt>
                      <c:pt idx="1">
                        <c:v>Charente-Maritime</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xmlns:c15="http://schemas.microsoft.com/office/drawing/2012/chart">
                      <c:ext xmlns:c15="http://schemas.microsoft.com/office/drawing/2012/chart" uri="{02D57815-91ED-43cb-92C2-25804820EDAC}">
                        <c15:formulaRef>
                          <c15:sqref>'Hôtels - Nuitées'!$D$23:$J$23</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'Hôtels - Nuitées'!$D$28:$J$28</c15:sqref>
                        </c15:formulaRef>
                      </c:ext>
                    </c:extLst>
                    <c:numCache>
                      <c:formatCode>#,##0</c:formatCode>
                      <c:ptCount val="7"/>
                      <c:pt idx="0">
                        <c:v>290493</c:v>
                      </c:pt>
                      <c:pt idx="1">
                        <c:v>296622</c:v>
                      </c:pt>
                      <c:pt idx="2">
                        <c:v>301832</c:v>
                      </c:pt>
                      <c:pt idx="3">
                        <c:v>290213</c:v>
                      </c:pt>
                      <c:pt idx="4">
                        <c:v>0</c:v>
                      </c:pt>
                      <c:pt idx="5">
                        <c:v>0</c:v>
                      </c:pt>
                      <c:pt idx="6">
                        <c:v>269369.91823100002</c:v>
                      </c:pt>
                    </c:numCache>
                  </c:numRef>
                </c:val>
                <c:smooth val="0"/>
                <c:extLst xmlns:c15="http://schemas.microsoft.com/office/drawing/2012/chart">
                  <c:ext xmlns:c16="http://schemas.microsoft.com/office/drawing/2014/chart" uri="{C3380CC4-5D6E-409C-BE32-E72D297353CC}">
                    <c16:uniqueId val="{0000000C-3D0E-43C7-9D2D-83D91B76BD13}"/>
                  </c:ext>
                </c:extLst>
              </c15:ser>
            </c15:filteredLineSeries>
          </c:ext>
        </c:extLst>
      </c:lineChart>
      <c:catAx>
        <c:axId val="-53660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6603616"/>
        <c:crosses val="autoZero"/>
        <c:auto val="1"/>
        <c:lblAlgn val="ctr"/>
        <c:lblOffset val="100"/>
        <c:noMultiLvlLbl val="0"/>
      </c:catAx>
      <c:valAx>
        <c:axId val="-536603616"/>
        <c:scaling>
          <c:orientation val="minMax"/>
        </c:scaling>
        <c:delete val="1"/>
        <c:axPos val="l"/>
        <c:numFmt formatCode="#,##0" sourceLinked="1"/>
        <c:majorTickMark val="out"/>
        <c:minorTickMark val="none"/>
        <c:tickLblPos val="nextTo"/>
        <c:crossAx val="-536606880"/>
        <c:crosses val="autoZero"/>
        <c:crossBetween val="between"/>
      </c:valAx>
      <c:spPr>
        <a:noFill/>
        <a:ln>
          <a:noFill/>
        </a:ln>
        <a:effectLst/>
      </c:spPr>
    </c:plotArea>
    <c:legend>
      <c:legendPos val="b"/>
      <c:layout>
        <c:manualLayout>
          <c:xMode val="edge"/>
          <c:yMode val="edge"/>
          <c:x val="9.2766841644794373E-3"/>
          <c:y val="0.82291557305336838"/>
          <c:w val="0.9786688538932633"/>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r>
              <a:rPr lang="fr-FR" sz="1100" b="1">
                <a:solidFill>
                  <a:srgbClr val="6B6D70"/>
                </a:solidFill>
                <a:latin typeface="Myriad Pro" panose="020B0503030403020204" pitchFamily="34" charset="0"/>
              </a:rPr>
              <a:t>a</a:t>
            </a:r>
            <a:r>
              <a:rPr lang="fr-FR" sz="1100" b="1">
                <a:solidFill>
                  <a:schemeClr val="bg1"/>
                </a:solidFill>
                <a:latin typeface="Myriad Pro" panose="020B0503030403020204" pitchFamily="34" charset="0"/>
              </a:rPr>
              <a:t>Evolution des nuitées </a:t>
            </a:r>
            <a:r>
              <a:rPr lang="fr-FR" sz="1100" b="1" baseline="0">
                <a:solidFill>
                  <a:schemeClr val="bg1"/>
                </a:solidFill>
                <a:latin typeface="Myriad Pro" panose="020B0503030403020204" pitchFamily="34" charset="0"/>
              </a:rPr>
              <a:t> - Charente-Maritime</a:t>
            </a:r>
            <a:r>
              <a:rPr lang="fr-FR" sz="1100" b="1" baseline="0">
                <a:solidFill>
                  <a:srgbClr val="6B6D70"/>
                </a:solidFill>
                <a:latin typeface="Myriad Pro" panose="020B0503030403020204" pitchFamily="34" charset="0"/>
              </a:rPr>
              <a:t>aaa</a:t>
            </a:r>
            <a:r>
              <a:rPr lang="fr-FR" sz="1100" b="1" baseline="0">
                <a:solidFill>
                  <a:schemeClr val="bg1"/>
                </a:solidFill>
                <a:latin typeface="Myriad Pro" panose="020B0503030403020204" pitchFamily="34" charset="0"/>
              </a:rPr>
              <a:t> </a:t>
            </a:r>
          </a:p>
        </c:rich>
      </c:tx>
      <c:overlay val="0"/>
      <c:spPr>
        <a:solidFill>
          <a:srgbClr val="6B6D70"/>
        </a:solidFill>
        <a:ln>
          <a:noFill/>
        </a:ln>
        <a:effectLst/>
      </c:spPr>
      <c:txPr>
        <a:bodyPr rot="0" spcFirstLastPara="1" vertOverflow="ellipsis" vert="horz" wrap="square" anchor="ctr" anchorCtr="1"/>
        <a:lstStyle/>
        <a:p>
          <a:pPr>
            <a:defRPr sz="1100" b="1" i="0" u="none" strike="noStrike" kern="1200" spc="0" baseline="0">
              <a:solidFill>
                <a:schemeClr val="bg1"/>
              </a:solidFill>
              <a:latin typeface="Myriad Pro" panose="020B0503030403020204" pitchFamily="34" charset="0"/>
              <a:ea typeface="+mn-ea"/>
              <a:cs typeface="+mn-cs"/>
            </a:defRPr>
          </a:pPr>
          <a:endParaRPr lang="fr-FR"/>
        </a:p>
      </c:txPr>
    </c:title>
    <c:autoTitleDeleted val="0"/>
    <c:plotArea>
      <c:layout/>
      <c:lineChart>
        <c:grouping val="standard"/>
        <c:varyColors val="0"/>
        <c:ser>
          <c:idx val="0"/>
          <c:order val="0"/>
          <c:tx>
            <c:strRef>
              <c:f>'Hôtels - Nuitées'!$B$24:$C$24</c:f>
              <c:strCache>
                <c:ptCount val="2"/>
                <c:pt idx="0">
                  <c:v>Nuitées totales</c:v>
                </c:pt>
                <c:pt idx="1">
                  <c:v>Charente-Maritime</c:v>
                </c:pt>
              </c:strCache>
            </c:strRef>
          </c:tx>
          <c:spPr>
            <a:ln w="28575" cap="rnd">
              <a:solidFill>
                <a:srgbClr val="6B6D70"/>
              </a:solidFill>
              <a:round/>
            </a:ln>
            <a:effectLst/>
          </c:spPr>
          <c:marker>
            <c:symbol val="circle"/>
            <c:size val="7"/>
            <c:spPr>
              <a:solidFill>
                <a:schemeClr val="bg1"/>
              </a:solidFill>
              <a:ln w="9525">
                <a:solidFill>
                  <a:srgbClr val="6B6D7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0-D94B-4158-BB46-C2105C529412}"/>
                </c:ext>
              </c:extLst>
            </c:dLbl>
            <c:dLbl>
              <c:idx val="2"/>
              <c:delete val="1"/>
              <c:extLst>
                <c:ext xmlns:c15="http://schemas.microsoft.com/office/drawing/2012/chart" uri="{CE6537A1-D6FC-4f65-9D91-7224C49458BB}"/>
                <c:ext xmlns:c16="http://schemas.microsoft.com/office/drawing/2014/chart" uri="{C3380CC4-5D6E-409C-BE32-E72D297353CC}">
                  <c16:uniqueId val="{00000001-D94B-4158-BB46-C2105C529412}"/>
                </c:ext>
              </c:extLst>
            </c:dLbl>
            <c:dLbl>
              <c:idx val="3"/>
              <c:delete val="1"/>
              <c:extLst>
                <c:ext xmlns:c15="http://schemas.microsoft.com/office/drawing/2012/chart" uri="{CE6537A1-D6FC-4f65-9D91-7224C49458BB}"/>
                <c:ext xmlns:c16="http://schemas.microsoft.com/office/drawing/2014/chart" uri="{C3380CC4-5D6E-409C-BE32-E72D297353CC}">
                  <c16:uniqueId val="{00000002-D94B-4158-BB46-C2105C52941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'Hôtels - Nuitées'!$D$23:$J$23</c:f>
              <c:numCache>
                <c:formatCode>General</c:formatCode>
                <c:ptCount val="7"/>
                <c:pt idx="0">
                  <c:v>2016</c:v>
                </c:pt>
                <c:pt idx="1">
                  <c:v>2017</c:v>
                </c:pt>
                <c:pt idx="2">
                  <c:v>2018</c:v>
                </c:pt>
                <c:pt idx="3">
                  <c:v>2019</c:v>
                </c:pt>
                <c:pt idx="4">
                  <c:v>2020</c:v>
                </c:pt>
                <c:pt idx="5">
                  <c:v>2021</c:v>
                </c:pt>
                <c:pt idx="6">
                  <c:v>2022</c:v>
                </c:pt>
              </c:numCache>
            </c:numRef>
          </c:cat>
          <c:val>
            <c:numRef>
              <c:f>'Hôtels - Nuitées'!$D$24:$J$24</c:f>
              <c:numCache>
                <c:formatCode>#,##0</c:formatCode>
                <c:ptCount val="7"/>
                <c:pt idx="0">
                  <c:v>2238981</c:v>
                </c:pt>
                <c:pt idx="1">
                  <c:v>2255144</c:v>
                </c:pt>
                <c:pt idx="2">
                  <c:v>2281679</c:v>
                </c:pt>
                <c:pt idx="3">
                  <c:v>2320742</c:v>
                </c:pt>
                <c:pt idx="4">
                  <c:v>1543293.43</c:v>
                </c:pt>
                <c:pt idx="5">
                  <c:v>0</c:v>
                </c:pt>
                <c:pt idx="6">
                  <c:v>2288920.4625880001</c:v>
                </c:pt>
              </c:numCache>
            </c:numRef>
          </c:val>
          <c:smooth val="0"/>
          <c:extLst>
            <c:ext xmlns:c16="http://schemas.microsoft.com/office/drawing/2014/chart" uri="{C3380CC4-5D6E-409C-BE32-E72D297353CC}">
              <c16:uniqueId val="{00000003-D94B-4158-BB46-C2105C529412}"/>
            </c:ext>
          </c:extLst>
        </c:ser>
        <c:ser>
          <c:idx val="2"/>
          <c:order val="2"/>
          <c:tx>
            <c:strRef>
              <c:f>'Hôtels - Nuitées'!$B$26:$C$26</c:f>
              <c:strCache>
                <c:ptCount val="2"/>
                <c:pt idx="0">
                  <c:v>Nuitées françaises</c:v>
                </c:pt>
                <c:pt idx="1">
                  <c:v>Charente-Maritime</c:v>
                </c:pt>
              </c:strCache>
            </c:strRef>
          </c:tx>
          <c:spPr>
            <a:ln w="28575" cap="rnd">
              <a:solidFill>
                <a:schemeClr val="bg2">
                  <a:lumMod val="50000"/>
                </a:schemeClr>
              </a:solidFill>
              <a:round/>
            </a:ln>
            <a:effectLst/>
          </c:spPr>
          <c:marker>
            <c:symbol val="circle"/>
            <c:size val="7"/>
            <c:spPr>
              <a:solidFill>
                <a:schemeClr val="bg1"/>
              </a:solidFill>
              <a:ln w="9525">
                <a:solidFill>
                  <a:schemeClr val="bg2">
                    <a:lumMod val="75000"/>
                  </a:schemeClr>
                </a:solidFill>
              </a:ln>
              <a:effectLst/>
            </c:spPr>
          </c:marker>
          <c:dLbls>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4B-4158-BB46-C2105C529412}"/>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4B-4158-BB46-C2105C52941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'Hôtels - Nuitées'!$D$23:$J$23</c:f>
              <c:numCache>
                <c:formatCode>General</c:formatCode>
                <c:ptCount val="7"/>
                <c:pt idx="0">
                  <c:v>2016</c:v>
                </c:pt>
                <c:pt idx="1">
                  <c:v>2017</c:v>
                </c:pt>
                <c:pt idx="2">
                  <c:v>2018</c:v>
                </c:pt>
                <c:pt idx="3">
                  <c:v>2019</c:v>
                </c:pt>
                <c:pt idx="4">
                  <c:v>2020</c:v>
                </c:pt>
                <c:pt idx="5">
                  <c:v>2021</c:v>
                </c:pt>
                <c:pt idx="6">
                  <c:v>2022</c:v>
                </c:pt>
              </c:numCache>
            </c:numRef>
          </c:cat>
          <c:val>
            <c:numRef>
              <c:f>'Hôtels - Nuitées'!$D$26:$J$26</c:f>
              <c:numCache>
                <c:formatCode>#,##0</c:formatCode>
                <c:ptCount val="7"/>
                <c:pt idx="0">
                  <c:v>1948488</c:v>
                </c:pt>
                <c:pt idx="1">
                  <c:v>1958521</c:v>
                </c:pt>
                <c:pt idx="2">
                  <c:v>1979848</c:v>
                </c:pt>
                <c:pt idx="3">
                  <c:v>2030529</c:v>
                </c:pt>
                <c:pt idx="4">
                  <c:v>0</c:v>
                </c:pt>
                <c:pt idx="5">
                  <c:v>0</c:v>
                </c:pt>
                <c:pt idx="6">
                  <c:v>2019550.544374</c:v>
                </c:pt>
              </c:numCache>
            </c:numRef>
          </c:val>
          <c:smooth val="0"/>
          <c:extLst>
            <c:ext xmlns:c16="http://schemas.microsoft.com/office/drawing/2014/chart" uri="{C3380CC4-5D6E-409C-BE32-E72D297353CC}">
              <c16:uniqueId val="{00000006-D94B-4158-BB46-C2105C529412}"/>
            </c:ext>
          </c:extLst>
        </c:ser>
        <c:ser>
          <c:idx val="4"/>
          <c:order val="4"/>
          <c:tx>
            <c:strRef>
              <c:f>'Hôtels - Nuitées'!$B$28:$C$28</c:f>
              <c:strCache>
                <c:ptCount val="2"/>
                <c:pt idx="0">
                  <c:v>Nuitées étrangères</c:v>
                </c:pt>
                <c:pt idx="1">
                  <c:v>Charente-Maritime</c:v>
                </c:pt>
              </c:strCache>
            </c:strRef>
          </c:tx>
          <c:spPr>
            <a:ln w="28575" cap="rnd">
              <a:solidFill>
                <a:schemeClr val="bg2">
                  <a:lumMod val="90000"/>
                </a:schemeClr>
              </a:solidFill>
              <a:round/>
            </a:ln>
            <a:effectLst/>
          </c:spPr>
          <c:marker>
            <c:symbol val="circle"/>
            <c:size val="7"/>
            <c:spPr>
              <a:solidFill>
                <a:schemeClr val="bg1"/>
              </a:solidFill>
              <a:ln w="9525">
                <a:solidFill>
                  <a:schemeClr val="bg2">
                    <a:lumMod val="75000"/>
                  </a:schemeClr>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7-D94B-4158-BB46-C2105C529412}"/>
                </c:ext>
              </c:extLst>
            </c:dLbl>
            <c:dLbl>
              <c:idx val="2"/>
              <c:delete val="1"/>
              <c:extLst>
                <c:ext xmlns:c15="http://schemas.microsoft.com/office/drawing/2012/chart" uri="{CE6537A1-D6FC-4f65-9D91-7224C49458BB}"/>
                <c:ext xmlns:c16="http://schemas.microsoft.com/office/drawing/2014/chart" uri="{C3380CC4-5D6E-409C-BE32-E72D297353CC}">
                  <c16:uniqueId val="{00000008-D94B-4158-BB46-C2105C529412}"/>
                </c:ext>
              </c:extLst>
            </c:dLbl>
            <c:dLbl>
              <c:idx val="3"/>
              <c:delete val="1"/>
              <c:extLst>
                <c:ext xmlns:c15="http://schemas.microsoft.com/office/drawing/2012/chart" uri="{CE6537A1-D6FC-4f65-9D91-7224C49458BB}"/>
                <c:ext xmlns:c16="http://schemas.microsoft.com/office/drawing/2014/chart" uri="{C3380CC4-5D6E-409C-BE32-E72D297353CC}">
                  <c16:uniqueId val="{00000009-D94B-4158-BB46-C2105C52941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6B6D70"/>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'Hôtels - Nuitées'!$D$23:$J$23</c:f>
              <c:numCache>
                <c:formatCode>General</c:formatCode>
                <c:ptCount val="7"/>
                <c:pt idx="0">
                  <c:v>2016</c:v>
                </c:pt>
                <c:pt idx="1">
                  <c:v>2017</c:v>
                </c:pt>
                <c:pt idx="2">
                  <c:v>2018</c:v>
                </c:pt>
                <c:pt idx="3">
                  <c:v>2019</c:v>
                </c:pt>
                <c:pt idx="4">
                  <c:v>2020</c:v>
                </c:pt>
                <c:pt idx="5">
                  <c:v>2021</c:v>
                </c:pt>
                <c:pt idx="6">
                  <c:v>2022</c:v>
                </c:pt>
              </c:numCache>
            </c:numRef>
          </c:cat>
          <c:val>
            <c:numRef>
              <c:f>'Hôtels - Nuitées'!$D$28:$J$28</c:f>
              <c:numCache>
                <c:formatCode>#,##0</c:formatCode>
                <c:ptCount val="7"/>
                <c:pt idx="0">
                  <c:v>290493</c:v>
                </c:pt>
                <c:pt idx="1">
                  <c:v>296622</c:v>
                </c:pt>
                <c:pt idx="2">
                  <c:v>301832</c:v>
                </c:pt>
                <c:pt idx="3">
                  <c:v>290213</c:v>
                </c:pt>
                <c:pt idx="4">
                  <c:v>0</c:v>
                </c:pt>
                <c:pt idx="5">
                  <c:v>0</c:v>
                </c:pt>
                <c:pt idx="6">
                  <c:v>269369.91823100002</c:v>
                </c:pt>
              </c:numCache>
            </c:numRef>
          </c:val>
          <c:smooth val="0"/>
          <c:extLst>
            <c:ext xmlns:c16="http://schemas.microsoft.com/office/drawing/2014/chart" uri="{C3380CC4-5D6E-409C-BE32-E72D297353CC}">
              <c16:uniqueId val="{0000000A-D94B-4158-BB46-C2105C529412}"/>
            </c:ext>
          </c:extLst>
        </c:ser>
        <c:dLbls>
          <c:showLegendKey val="0"/>
          <c:showVal val="0"/>
          <c:showCatName val="0"/>
          <c:showSerName val="0"/>
          <c:showPercent val="0"/>
          <c:showBubbleSize val="0"/>
        </c:dLbls>
        <c:marker val="1"/>
        <c:smooth val="0"/>
        <c:axId val="-536601440"/>
        <c:axId val="-536646784"/>
        <c:extLst>
          <c:ext xmlns:c15="http://schemas.microsoft.com/office/drawing/2012/chart" uri="{02D57815-91ED-43cb-92C2-25804820EDAC}">
            <c15:filteredLineSeries>
              <c15:ser>
                <c:idx val="1"/>
                <c:order val="1"/>
                <c:tx>
                  <c:strRef>
                    <c:extLst>
                      <c:ext uri="{02D57815-91ED-43cb-92C2-25804820EDAC}">
                        <c15:formulaRef>
                          <c15:sqref>'Hôtels - Nuitées'!$B$25:$C$25</c15:sqref>
                        </c15:formulaRef>
                      </c:ext>
                    </c:extLst>
                    <c:strCache>
                      <c:ptCount val="2"/>
                      <c:pt idx="0">
                        <c:v>Nuitées totales</c:v>
                      </c:pt>
                      <c:pt idx="1">
                        <c:v>Les Charentes</c:v>
                      </c:pt>
                    </c:strCache>
                  </c:strRef>
                </c:tx>
                <c:spPr>
                  <a:ln w="28575" cap="rnd">
                    <a:solidFill>
                      <a:schemeClr val="accent2"/>
                    </a:solidFill>
                    <a:round/>
                  </a:ln>
                  <a:effectLst/>
                </c:spPr>
                <c:marker>
                  <c:symbol val="circle"/>
                  <c:size val="8"/>
                  <c:spPr>
                    <a:solidFill>
                      <a:schemeClr val="bg1"/>
                    </a:solidFill>
                    <a:ln w="9525">
                      <a:solidFill>
                        <a:srgbClr val="6B6D70"/>
                      </a:solidFill>
                    </a:ln>
                    <a:effectLst/>
                  </c:spPr>
                </c:marker>
                <c:cat>
                  <c:numRef>
                    <c:extLst>
                      <c:ext uri="{02D57815-91ED-43cb-92C2-25804820EDAC}">
                        <c15:formulaRef>
                          <c15:sqref>'Hôtels - Nuitées'!$D$23:$J$23</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c:ext uri="{02D57815-91ED-43cb-92C2-25804820EDAC}">
                        <c15:formulaRef>
                          <c15:sqref>'Hôtels - Nuitées'!$D$25:$J$25</c15:sqref>
                        </c15:formulaRef>
                      </c:ext>
                    </c:extLst>
                    <c:numCache>
                      <c:formatCode>#,##0</c:formatCode>
                      <c:ptCount val="7"/>
                      <c:pt idx="0">
                        <c:v>2683312</c:v>
                      </c:pt>
                      <c:pt idx="1">
                        <c:v>2706387</c:v>
                      </c:pt>
                      <c:pt idx="2">
                        <c:v>2726553</c:v>
                      </c:pt>
                      <c:pt idx="3">
                        <c:v>2788411</c:v>
                      </c:pt>
                      <c:pt idx="4">
                        <c:v>1867388.0469999998</c:v>
                      </c:pt>
                      <c:pt idx="5">
                        <c:v>0</c:v>
                      </c:pt>
                      <c:pt idx="6">
                        <c:v>2829738.9340650002</c:v>
                      </c:pt>
                    </c:numCache>
                  </c:numRef>
                </c:val>
                <c:smooth val="0"/>
                <c:extLst>
                  <c:ext xmlns:c16="http://schemas.microsoft.com/office/drawing/2014/chart" uri="{C3380CC4-5D6E-409C-BE32-E72D297353CC}">
                    <c16:uniqueId val="{0000000B-D94B-4158-BB46-C2105C529412}"/>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'Hôtels - Nuitées'!$B$27:$C$27</c15:sqref>
                        </c15:formulaRef>
                      </c:ext>
                    </c:extLst>
                    <c:strCache>
                      <c:ptCount val="2"/>
                      <c:pt idx="0">
                        <c:v>Nuitées françaises</c:v>
                      </c:pt>
                      <c:pt idx="1">
                        <c:v>Les Charentes</c:v>
                      </c:pt>
                    </c:strCache>
                  </c:strRef>
                </c:tx>
                <c:spPr>
                  <a:ln w="28575" cap="rnd">
                    <a:solidFill>
                      <a:srgbClr val="6B6D70"/>
                    </a:solidFill>
                    <a:round/>
                  </a:ln>
                  <a:effectLst/>
                </c:spPr>
                <c:marker>
                  <c:symbol val="circle"/>
                  <c:size val="8"/>
                  <c:spPr>
                    <a:solidFill>
                      <a:schemeClr val="bg1"/>
                    </a:solidFill>
                    <a:ln w="9525">
                      <a:solidFill>
                        <a:srgbClr val="6B6D70"/>
                      </a:solidFill>
                    </a:ln>
                    <a:effectLst/>
                  </c:spPr>
                </c:marker>
                <c:dLbls>
                  <c:dLbl>
                    <c:idx val="1"/>
                    <c:dLblPos val="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D94B-4158-BB46-C2105C529412}"/>
                      </c:ext>
                    </c:extLst>
                  </c:dLbl>
                  <c:dLbl>
                    <c:idx val="4"/>
                    <c:dLblPos val="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D94B-4158-BB46-C2105C52941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6B6D70"/>
                          </a:solidFill>
                          <a:latin typeface="Myriad Pro" panose="020B0503030403020204" pitchFamily="34" charset="0"/>
                          <a:ea typeface="+mn-ea"/>
                          <a:cs typeface="+mn-cs"/>
                        </a:defRPr>
                      </a:pPr>
                      <a:endParaRPr lang="fr-FR"/>
                    </a:p>
                  </c:txPr>
                  <c:dLblPos val="t"/>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'Hôtels - Nuitées'!$D$23:$J$23</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'Hôtels - Nuitées'!$D$27:$J$27</c15:sqref>
                        </c15:formulaRef>
                      </c:ext>
                    </c:extLst>
                    <c:numCache>
                      <c:formatCode>#,##0</c:formatCode>
                      <c:ptCount val="7"/>
                      <c:pt idx="0">
                        <c:v>2324240</c:v>
                      </c:pt>
                      <c:pt idx="1">
                        <c:v>2329090</c:v>
                      </c:pt>
                      <c:pt idx="2">
                        <c:v>2334594</c:v>
                      </c:pt>
                      <c:pt idx="3">
                        <c:v>2420725</c:v>
                      </c:pt>
                      <c:pt idx="4">
                        <c:v>0</c:v>
                      </c:pt>
                      <c:pt idx="5">
                        <c:v>0</c:v>
                      </c:pt>
                      <c:pt idx="6">
                        <c:v>2467306.4720240002</c:v>
                      </c:pt>
                    </c:numCache>
                  </c:numRef>
                </c:val>
                <c:smooth val="0"/>
                <c:extLst xmlns:c15="http://schemas.microsoft.com/office/drawing/2012/chart">
                  <c:ext xmlns:c16="http://schemas.microsoft.com/office/drawing/2014/chart" uri="{C3380CC4-5D6E-409C-BE32-E72D297353CC}">
                    <c16:uniqueId val="{0000000E-D94B-4158-BB46-C2105C529412}"/>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'Hôtels - Nuitées'!$B$29:$C$29</c15:sqref>
                        </c15:formulaRef>
                      </c:ext>
                    </c:extLst>
                    <c:strCache>
                      <c:ptCount val="2"/>
                      <c:pt idx="0">
                        <c:v>Nuitées étrangères</c:v>
                      </c:pt>
                      <c:pt idx="1">
                        <c:v>Les Charentes</c:v>
                      </c:pt>
                    </c:strCache>
                  </c:strRef>
                </c:tx>
                <c:spPr>
                  <a:ln w="28575" cap="rnd">
                    <a:solidFill>
                      <a:schemeClr val="bg2">
                        <a:lumMod val="90000"/>
                      </a:schemeClr>
                    </a:solidFill>
                    <a:round/>
                  </a:ln>
                  <a:effectLst/>
                </c:spPr>
                <c:marker>
                  <c:symbol val="circle"/>
                  <c:size val="8"/>
                  <c:spPr>
                    <a:solidFill>
                      <a:schemeClr val="bg1"/>
                    </a:solidFill>
                    <a:ln w="9525">
                      <a:solidFill>
                        <a:schemeClr val="bg2">
                          <a:lumMod val="75000"/>
                        </a:schemeClr>
                      </a:solidFill>
                    </a:ln>
                    <a:effectLst/>
                  </c:spPr>
                </c:marker>
                <c:dLbls>
                  <c:dLbl>
                    <c:idx val="2"/>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D94B-4158-BB46-C2105C529412}"/>
                      </c:ext>
                    </c:extLst>
                  </c:dLbl>
                  <c:dLbl>
                    <c:idx val="4"/>
                    <c:dLblPos val="b"/>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D94B-4158-BB46-C2105C52941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2">
                              <a:lumMod val="75000"/>
                            </a:schemeClr>
                          </a:solidFill>
                          <a:latin typeface="Myriad Pro" panose="020B0503030403020204" pitchFamily="34" charset="0"/>
                          <a:ea typeface="+mn-ea"/>
                          <a:cs typeface="+mn-cs"/>
                        </a:defRPr>
                      </a:pPr>
                      <a:endParaRPr lang="fr-FR"/>
                    </a:p>
                  </c:txPr>
                  <c:dLblPos val="b"/>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'Hôtels - Nuitées'!$D$23:$J$23</c15:sqref>
                        </c15:formulaRef>
                      </c:ext>
                    </c:extLst>
                    <c:numCache>
                      <c:formatCode>General</c:formatCode>
                      <c:ptCount val="7"/>
                      <c:pt idx="0">
                        <c:v>2016</c:v>
                      </c:pt>
                      <c:pt idx="1">
                        <c:v>2017</c:v>
                      </c:pt>
                      <c:pt idx="2">
                        <c:v>2018</c:v>
                      </c:pt>
                      <c:pt idx="3">
                        <c:v>2019</c:v>
                      </c:pt>
                      <c:pt idx="4">
                        <c:v>2020</c:v>
                      </c:pt>
                      <c:pt idx="5">
                        <c:v>2021</c:v>
                      </c:pt>
                      <c:pt idx="6">
                        <c:v>2022</c:v>
                      </c:pt>
                    </c:numCache>
                  </c:numRef>
                </c:cat>
                <c:val>
                  <c:numRef>
                    <c:extLst xmlns:c15="http://schemas.microsoft.com/office/drawing/2012/chart">
                      <c:ext xmlns:c15="http://schemas.microsoft.com/office/drawing/2012/chart" uri="{02D57815-91ED-43cb-92C2-25804820EDAC}">
                        <c15:formulaRef>
                          <c15:sqref>'Hôtels - Nuitées'!$D$29:$J$29</c15:sqref>
                        </c15:formulaRef>
                      </c:ext>
                    </c:extLst>
                    <c:numCache>
                      <c:formatCode>#,##0</c:formatCode>
                      <c:ptCount val="7"/>
                      <c:pt idx="0">
                        <c:v>359074</c:v>
                      </c:pt>
                      <c:pt idx="1">
                        <c:v>377295</c:v>
                      </c:pt>
                      <c:pt idx="2">
                        <c:v>391960</c:v>
                      </c:pt>
                      <c:pt idx="3">
                        <c:v>367686</c:v>
                      </c:pt>
                      <c:pt idx="4">
                        <c:v>0</c:v>
                      </c:pt>
                      <c:pt idx="5">
                        <c:v>0</c:v>
                      </c:pt>
                      <c:pt idx="6">
                        <c:v>362432.462054</c:v>
                      </c:pt>
                    </c:numCache>
                  </c:numRef>
                </c:val>
                <c:smooth val="0"/>
                <c:extLst xmlns:c15="http://schemas.microsoft.com/office/drawing/2012/chart">
                  <c:ext xmlns:c16="http://schemas.microsoft.com/office/drawing/2014/chart" uri="{C3380CC4-5D6E-409C-BE32-E72D297353CC}">
                    <c16:uniqueId val="{00000011-D94B-4158-BB46-C2105C529412}"/>
                  </c:ext>
                </c:extLst>
              </c15:ser>
            </c15:filteredLineSeries>
          </c:ext>
        </c:extLst>
      </c:lineChart>
      <c:catAx>
        <c:axId val="-53660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6646784"/>
        <c:crosses val="autoZero"/>
        <c:auto val="1"/>
        <c:lblAlgn val="ctr"/>
        <c:lblOffset val="100"/>
        <c:noMultiLvlLbl val="0"/>
      </c:catAx>
      <c:valAx>
        <c:axId val="-536646784"/>
        <c:scaling>
          <c:orientation val="minMax"/>
        </c:scaling>
        <c:delete val="1"/>
        <c:axPos val="l"/>
        <c:numFmt formatCode="#,##0" sourceLinked="1"/>
        <c:majorTickMark val="out"/>
        <c:minorTickMark val="none"/>
        <c:tickLblPos val="nextTo"/>
        <c:crossAx val="-536601440"/>
        <c:crosses val="autoZero"/>
        <c:crossBetween val="between"/>
      </c:valAx>
      <c:spPr>
        <a:noFill/>
        <a:ln>
          <a:noFill/>
        </a:ln>
        <a:effectLst/>
      </c:spPr>
    </c:plotArea>
    <c:legend>
      <c:legendPos val="b"/>
      <c:layout>
        <c:manualLayout>
          <c:xMode val="edge"/>
          <c:yMode val="edge"/>
          <c:x val="9.2766841644794373E-3"/>
          <c:y val="0.82291557305336838"/>
          <c:w val="0.9786688538932633"/>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2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5.png"/><Relationship Id="rId1" Type="http://schemas.openxmlformats.org/officeDocument/2006/relationships/image" Target="../media/image2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image" Target="../media/image11.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8.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18.png"/><Relationship Id="rId4" Type="http://schemas.openxmlformats.org/officeDocument/2006/relationships/image" Target="../media/image17.png"/></Relationships>
</file>

<file path=xl/drawings/_rels/drawing9.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20.png"/><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editAs="oneCell">
    <xdr:from>
      <xdr:col>1</xdr:col>
      <xdr:colOff>21167</xdr:colOff>
      <xdr:row>1</xdr:row>
      <xdr:rowOff>10583</xdr:rowOff>
    </xdr:from>
    <xdr:to>
      <xdr:col>4</xdr:col>
      <xdr:colOff>526869</xdr:colOff>
      <xdr:row>4</xdr:row>
      <xdr:rowOff>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11666"/>
          <a:ext cx="2194379" cy="878417"/>
        </a:xfrm>
        <a:prstGeom prst="rect">
          <a:avLst/>
        </a:prstGeom>
      </xdr:spPr>
    </xdr:pic>
    <xdr:clientData/>
  </xdr:twoCellAnchor>
  <xdr:twoCellAnchor>
    <xdr:from>
      <xdr:col>13</xdr:col>
      <xdr:colOff>444499</xdr:colOff>
      <xdr:row>0</xdr:row>
      <xdr:rowOff>137583</xdr:rowOff>
    </xdr:from>
    <xdr:to>
      <xdr:col>14</xdr:col>
      <xdr:colOff>751417</xdr:colOff>
      <xdr:row>4</xdr:row>
      <xdr:rowOff>52916</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9715499" y="137583"/>
          <a:ext cx="1079501" cy="1005416"/>
        </a:xfrm>
        <a:prstGeom prst="rect">
          <a:avLst/>
        </a:prstGeom>
        <a:solidFill>
          <a:srgbClr val="6EC3BD"/>
        </a:solidFill>
        <a:ln w="9525" cmpd="sng">
          <a:solidFill>
            <a:srgbClr val="00B2D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fr-FR" sz="1200">
            <a:solidFill>
              <a:schemeClr val="bg1"/>
            </a:solidFill>
            <a:latin typeface="Myriad Pro" panose="020B0503030403020204" pitchFamily="34" charset="0"/>
          </a:endParaRPr>
        </a:p>
        <a:p>
          <a:pPr algn="ctr"/>
          <a:r>
            <a:rPr lang="fr-FR" sz="2800">
              <a:solidFill>
                <a:schemeClr val="bg1"/>
              </a:solidFill>
              <a:latin typeface="Myriad Pro" panose="020B0503030403020204" pitchFamily="34" charset="0"/>
            </a:rPr>
            <a:t>2023</a:t>
          </a:r>
        </a:p>
        <a:p>
          <a:pPr algn="ctr"/>
          <a:endParaRPr lang="fr-FR" sz="2000">
            <a:solidFill>
              <a:schemeClr val="bg1"/>
            </a:solidFill>
            <a:latin typeface="Myriad Pro" panose="020B0503030403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53</xdr:row>
      <xdr:rowOff>0</xdr:rowOff>
    </xdr:from>
    <xdr:to>
      <xdr:col>10</xdr:col>
      <xdr:colOff>252235</xdr:colOff>
      <xdr:row>60</xdr:row>
      <xdr:rowOff>3213</xdr:rowOff>
    </xdr:to>
    <xdr:pic>
      <xdr:nvPicPr>
        <xdr:cNvPr id="2" name="Image 1">
          <a:extLst>
            <a:ext uri="{FF2B5EF4-FFF2-40B4-BE49-F238E27FC236}">
              <a16:creationId xmlns:a16="http://schemas.microsoft.com/office/drawing/2014/main" id="{E9B32C5E-9DFF-AF10-E0EB-EA7BE7D5500C}"/>
            </a:ext>
          </a:extLst>
        </xdr:cNvPr>
        <xdr:cNvPicPr>
          <a:picLocks noChangeAspect="1"/>
        </xdr:cNvPicPr>
      </xdr:nvPicPr>
      <xdr:blipFill>
        <a:blip xmlns:r="http://schemas.openxmlformats.org/officeDocument/2006/relationships" r:embed="rId1"/>
        <a:stretch>
          <a:fillRect/>
        </a:stretch>
      </xdr:blipFill>
      <xdr:spPr>
        <a:xfrm>
          <a:off x="7000875" y="11220450"/>
          <a:ext cx="4548010" cy="1908213"/>
        </a:xfrm>
        <a:prstGeom prst="rect">
          <a:avLst/>
        </a:prstGeom>
      </xdr:spPr>
    </xdr:pic>
    <xdr:clientData/>
  </xdr:twoCellAnchor>
  <xdr:twoCellAnchor editAs="oneCell">
    <xdr:from>
      <xdr:col>7</xdr:col>
      <xdr:colOff>180975</xdr:colOff>
      <xdr:row>148</xdr:row>
      <xdr:rowOff>276225</xdr:rowOff>
    </xdr:from>
    <xdr:to>
      <xdr:col>11</xdr:col>
      <xdr:colOff>514746</xdr:colOff>
      <xdr:row>155</xdr:row>
      <xdr:rowOff>284027</xdr:rowOff>
    </xdr:to>
    <xdr:pic>
      <xdr:nvPicPr>
        <xdr:cNvPr id="3" name="Image 2">
          <a:extLst>
            <a:ext uri="{FF2B5EF4-FFF2-40B4-BE49-F238E27FC236}">
              <a16:creationId xmlns:a16="http://schemas.microsoft.com/office/drawing/2014/main" id="{003D1F78-7442-3A65-2C23-6C2EFB05D71C}"/>
            </a:ext>
          </a:extLst>
        </xdr:cNvPr>
        <xdr:cNvPicPr>
          <a:picLocks noChangeAspect="1"/>
        </xdr:cNvPicPr>
      </xdr:nvPicPr>
      <xdr:blipFill>
        <a:blip xmlns:r="http://schemas.openxmlformats.org/officeDocument/2006/relationships" r:embed="rId2"/>
        <a:stretch>
          <a:fillRect/>
        </a:stretch>
      </xdr:blipFill>
      <xdr:spPr>
        <a:xfrm>
          <a:off x="7953375" y="31527750"/>
          <a:ext cx="4572396" cy="21033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777875</xdr:colOff>
      <xdr:row>16</xdr:row>
      <xdr:rowOff>174625</xdr:rowOff>
    </xdr:from>
    <xdr:to>
      <xdr:col>3</xdr:col>
      <xdr:colOff>1016728</xdr:colOff>
      <xdr:row>29</xdr:row>
      <xdr:rowOff>118447</xdr:rowOff>
    </xdr:to>
    <xdr:pic>
      <xdr:nvPicPr>
        <xdr:cNvPr id="4" name="Imag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1301750" y="3254375"/>
          <a:ext cx="3999323" cy="2420322"/>
        </a:xfrm>
        <a:prstGeom prst="rect">
          <a:avLst/>
        </a:prstGeom>
      </xdr:spPr>
    </xdr:pic>
    <xdr:clientData/>
  </xdr:twoCellAnchor>
  <xdr:twoCellAnchor editAs="oneCell">
    <xdr:from>
      <xdr:col>4</xdr:col>
      <xdr:colOff>698500</xdr:colOff>
      <xdr:row>16</xdr:row>
      <xdr:rowOff>47625</xdr:rowOff>
    </xdr:from>
    <xdr:to>
      <xdr:col>9</xdr:col>
      <xdr:colOff>939258</xdr:colOff>
      <xdr:row>29</xdr:row>
      <xdr:rowOff>2877</xdr:rowOff>
    </xdr:to>
    <xdr:pic>
      <xdr:nvPicPr>
        <xdr:cNvPr id="5" name="Image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2"/>
        <a:stretch>
          <a:fillRect/>
        </a:stretch>
      </xdr:blipFill>
      <xdr:spPr>
        <a:xfrm>
          <a:off x="7143750" y="3127375"/>
          <a:ext cx="3999323" cy="24203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355600</xdr:colOff>
      <xdr:row>77</xdr:row>
      <xdr:rowOff>16932</xdr:rowOff>
    </xdr:from>
    <xdr:to>
      <xdr:col>4</xdr:col>
      <xdr:colOff>268533</xdr:colOff>
      <xdr:row>90</xdr:row>
      <xdr:rowOff>81599</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xdr:colOff>
      <xdr:row>77</xdr:row>
      <xdr:rowOff>19051</xdr:rowOff>
    </xdr:from>
    <xdr:to>
      <xdr:col>9</xdr:col>
      <xdr:colOff>476249</xdr:colOff>
      <xdr:row>90</xdr:row>
      <xdr:rowOff>115467</xdr:rowOff>
    </xdr:to>
    <xdr:graphicFrame macro="">
      <xdr:nvGraphicFramePr>
        <xdr:cNvPr id="7" name="Graphique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718457</xdr:colOff>
      <xdr:row>77</xdr:row>
      <xdr:rowOff>3630</xdr:rowOff>
    </xdr:from>
    <xdr:to>
      <xdr:col>13</xdr:col>
      <xdr:colOff>699123</xdr:colOff>
      <xdr:row>90</xdr:row>
      <xdr:rowOff>68297</xdr:rowOff>
    </xdr:to>
    <xdr:graphicFrame macro="">
      <xdr:nvGraphicFramePr>
        <xdr:cNvPr id="8" name="Graphique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219075</xdr:colOff>
      <xdr:row>30</xdr:row>
      <xdr:rowOff>47625</xdr:rowOff>
    </xdr:from>
    <xdr:to>
      <xdr:col>5</xdr:col>
      <xdr:colOff>441975</xdr:colOff>
      <xdr:row>44</xdr:row>
      <xdr:rowOff>124063</xdr:rowOff>
    </xdr:to>
    <xdr:pic>
      <xdr:nvPicPr>
        <xdr:cNvPr id="3" name="Image 2">
          <a:extLst>
            <a:ext uri="{FF2B5EF4-FFF2-40B4-BE49-F238E27FC236}">
              <a16:creationId xmlns:a16="http://schemas.microsoft.com/office/drawing/2014/main" id="{2A3288D4-8520-AD0D-C5C6-86FF2C6BD9E0}"/>
            </a:ext>
          </a:extLst>
        </xdr:cNvPr>
        <xdr:cNvPicPr>
          <a:picLocks noChangeAspect="1"/>
        </xdr:cNvPicPr>
      </xdr:nvPicPr>
      <xdr:blipFill>
        <a:blip xmlns:r="http://schemas.openxmlformats.org/officeDocument/2006/relationships" r:embed="rId4"/>
        <a:stretch>
          <a:fillRect/>
        </a:stretch>
      </xdr:blipFill>
      <xdr:spPr>
        <a:xfrm>
          <a:off x="581025" y="6553200"/>
          <a:ext cx="4566300" cy="2610088"/>
        </a:xfrm>
        <a:prstGeom prst="rect">
          <a:avLst/>
        </a:prstGeom>
      </xdr:spPr>
    </xdr:pic>
    <xdr:clientData/>
  </xdr:twoCellAnchor>
  <xdr:twoCellAnchor editAs="oneCell">
    <xdr:from>
      <xdr:col>5</xdr:col>
      <xdr:colOff>476250</xdr:colOff>
      <xdr:row>30</xdr:row>
      <xdr:rowOff>85725</xdr:rowOff>
    </xdr:from>
    <xdr:to>
      <xdr:col>10</xdr:col>
      <xdr:colOff>28575</xdr:colOff>
      <xdr:row>44</xdr:row>
      <xdr:rowOff>15240</xdr:rowOff>
    </xdr:to>
    <xdr:pic>
      <xdr:nvPicPr>
        <xdr:cNvPr id="6" name="Image 5">
          <a:extLst>
            <a:ext uri="{FF2B5EF4-FFF2-40B4-BE49-F238E27FC236}">
              <a16:creationId xmlns:a16="http://schemas.microsoft.com/office/drawing/2014/main" id="{3FB33CC5-056E-2102-4906-0B8831005900}"/>
            </a:ext>
          </a:extLst>
        </xdr:cNvPr>
        <xdr:cNvPicPr>
          <a:picLocks noChangeAspect="1"/>
        </xdr:cNvPicPr>
      </xdr:nvPicPr>
      <xdr:blipFill>
        <a:blip xmlns:r="http://schemas.openxmlformats.org/officeDocument/2006/relationships" r:embed="rId5"/>
        <a:stretch>
          <a:fillRect/>
        </a:stretch>
      </xdr:blipFill>
      <xdr:spPr>
        <a:xfrm>
          <a:off x="5181600" y="6591300"/>
          <a:ext cx="4105275" cy="24631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25</xdr:row>
      <xdr:rowOff>0</xdr:rowOff>
    </xdr:from>
    <xdr:to>
      <xdr:col>5</xdr:col>
      <xdr:colOff>304800</xdr:colOff>
      <xdr:row>26</xdr:row>
      <xdr:rowOff>118110</xdr:rowOff>
    </xdr:to>
    <xdr:sp macro="" textlink="">
      <xdr:nvSpPr>
        <xdr:cNvPr id="3074" name="AutoShape 2" descr="RÃ©sultat de recherche d'images pour &quot;Petites CitÃ©s de CaractÃ¨re&quot;">
          <a:extLst>
            <a:ext uri="{FF2B5EF4-FFF2-40B4-BE49-F238E27FC236}">
              <a16:creationId xmlns:a16="http://schemas.microsoft.com/office/drawing/2014/main" id="{00000000-0008-0000-0500-0000020C0000}"/>
            </a:ext>
          </a:extLst>
        </xdr:cNvPr>
        <xdr:cNvSpPr>
          <a:spLocks noChangeAspect="1" noChangeArrowheads="1"/>
        </xdr:cNvSpPr>
      </xdr:nvSpPr>
      <xdr:spPr bwMode="auto">
        <a:xfrm>
          <a:off x="649986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22</xdr:row>
      <xdr:rowOff>0</xdr:rowOff>
    </xdr:from>
    <xdr:to>
      <xdr:col>12</xdr:col>
      <xdr:colOff>304800</xdr:colOff>
      <xdr:row>22</xdr:row>
      <xdr:rowOff>306705</xdr:rowOff>
    </xdr:to>
    <xdr:sp macro="" textlink="">
      <xdr:nvSpPr>
        <xdr:cNvPr id="3076" name="AutoShape 4" descr="RÃ©sultat de recherche d'images pour &quot;Plus Beaux DÃ©tours de France&quot;">
          <a:extLst>
            <a:ext uri="{FF2B5EF4-FFF2-40B4-BE49-F238E27FC236}">
              <a16:creationId xmlns:a16="http://schemas.microsoft.com/office/drawing/2014/main" id="{00000000-0008-0000-0500-0000040C0000}"/>
            </a:ext>
          </a:extLst>
        </xdr:cNvPr>
        <xdr:cNvSpPr>
          <a:spLocks noChangeAspect="1" noChangeArrowheads="1"/>
        </xdr:cNvSpPr>
      </xdr:nvSpPr>
      <xdr:spPr bwMode="auto">
        <a:xfrm>
          <a:off x="12763500" y="339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1368568</xdr:colOff>
      <xdr:row>8</xdr:row>
      <xdr:rowOff>59488</xdr:rowOff>
    </xdr:from>
    <xdr:to>
      <xdr:col>3</xdr:col>
      <xdr:colOff>530239</xdr:colOff>
      <xdr:row>13</xdr:row>
      <xdr:rowOff>117198</xdr:rowOff>
    </xdr:to>
    <xdr:pic>
      <xdr:nvPicPr>
        <xdr:cNvPr id="21" name="Image 20" descr="RÃ©sultat de recherche d'images pour &quot;label tourisme handicap&quot;">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0256" y="1595394"/>
          <a:ext cx="1464339" cy="1075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303823</xdr:colOff>
      <xdr:row>8</xdr:row>
      <xdr:rowOff>57041</xdr:rowOff>
    </xdr:from>
    <xdr:to>
      <xdr:col>11</xdr:col>
      <xdr:colOff>118111</xdr:colOff>
      <xdr:row>13</xdr:row>
      <xdr:rowOff>73414</xdr:rowOff>
    </xdr:to>
    <xdr:pic>
      <xdr:nvPicPr>
        <xdr:cNvPr id="23" name="Image 22" descr="RÃ©sultat de recherche d'images pour &quot;label accueil vÃ©lo&quot;">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32883" y="1565801"/>
          <a:ext cx="740118" cy="991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217094</xdr:colOff>
      <xdr:row>8</xdr:row>
      <xdr:rowOff>47955</xdr:rowOff>
    </xdr:from>
    <xdr:to>
      <xdr:col>7</xdr:col>
      <xdr:colOff>308610</xdr:colOff>
      <xdr:row>12</xdr:row>
      <xdr:rowOff>224094</xdr:rowOff>
    </xdr:to>
    <xdr:pic>
      <xdr:nvPicPr>
        <xdr:cNvPr id="24" name="Image 23" descr="RÃ©sultat de recherche d'images pour &quot;label qualitÃ© tourisme&quot;">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19034" y="1556715"/>
          <a:ext cx="887806" cy="892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672353</xdr:colOff>
      <xdr:row>14</xdr:row>
      <xdr:rowOff>11206</xdr:rowOff>
    </xdr:from>
    <xdr:to>
      <xdr:col>16</xdr:col>
      <xdr:colOff>33794</xdr:colOff>
      <xdr:row>27</xdr:row>
      <xdr:rowOff>93763</xdr:rowOff>
    </xdr:to>
    <xdr:pic>
      <xdr:nvPicPr>
        <xdr:cNvPr id="3" name="Image 2">
          <a:extLst>
            <a:ext uri="{FF2B5EF4-FFF2-40B4-BE49-F238E27FC236}">
              <a16:creationId xmlns:a16="http://schemas.microsoft.com/office/drawing/2014/main" id="{36128803-2810-4E30-9B1B-038596556DE7}"/>
            </a:ext>
          </a:extLst>
        </xdr:cNvPr>
        <xdr:cNvPicPr>
          <a:picLocks noChangeAspect="1"/>
        </xdr:cNvPicPr>
      </xdr:nvPicPr>
      <xdr:blipFill>
        <a:blip xmlns:r="http://schemas.openxmlformats.org/officeDocument/2006/relationships" r:embed="rId1"/>
        <a:stretch>
          <a:fillRect/>
        </a:stretch>
      </xdr:blipFill>
      <xdr:spPr>
        <a:xfrm>
          <a:off x="6891618" y="2745441"/>
          <a:ext cx="5760000" cy="2559057"/>
        </a:xfrm>
        <a:prstGeom prst="rect">
          <a:avLst/>
        </a:prstGeom>
      </xdr:spPr>
    </xdr:pic>
    <xdr:clientData/>
  </xdr:twoCellAnchor>
  <xdr:twoCellAnchor editAs="oneCell">
    <xdr:from>
      <xdr:col>0</xdr:col>
      <xdr:colOff>717176</xdr:colOff>
      <xdr:row>14</xdr:row>
      <xdr:rowOff>33618</xdr:rowOff>
    </xdr:from>
    <xdr:to>
      <xdr:col>7</xdr:col>
      <xdr:colOff>257911</xdr:colOff>
      <xdr:row>27</xdr:row>
      <xdr:rowOff>119594</xdr:rowOff>
    </xdr:to>
    <xdr:pic>
      <xdr:nvPicPr>
        <xdr:cNvPr id="5" name="Image 4">
          <a:extLst>
            <a:ext uri="{FF2B5EF4-FFF2-40B4-BE49-F238E27FC236}">
              <a16:creationId xmlns:a16="http://schemas.microsoft.com/office/drawing/2014/main" id="{3B009E6B-C598-4013-1AD6-E6F9968DB1E9}"/>
            </a:ext>
          </a:extLst>
        </xdr:cNvPr>
        <xdr:cNvPicPr>
          <a:picLocks noChangeAspect="1"/>
        </xdr:cNvPicPr>
      </xdr:nvPicPr>
      <xdr:blipFill>
        <a:blip xmlns:r="http://schemas.openxmlformats.org/officeDocument/2006/relationships" r:embed="rId2"/>
        <a:stretch>
          <a:fillRect/>
        </a:stretch>
      </xdr:blipFill>
      <xdr:spPr>
        <a:xfrm>
          <a:off x="717176" y="2767853"/>
          <a:ext cx="5760000" cy="2562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399415</xdr:colOff>
      <xdr:row>30</xdr:row>
      <xdr:rowOff>106045</xdr:rowOff>
    </xdr:from>
    <xdr:to>
      <xdr:col>13</xdr:col>
      <xdr:colOff>160020</xdr:colOff>
      <xdr:row>45</xdr:row>
      <xdr:rowOff>106045</xdr:rowOff>
    </xdr:to>
    <xdr:graphicFrame macro="">
      <xdr:nvGraphicFramePr>
        <xdr:cNvPr id="2" name="Graphique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30</xdr:row>
      <xdr:rowOff>104775</xdr:rowOff>
    </xdr:from>
    <xdr:to>
      <xdr:col>6</xdr:col>
      <xdr:colOff>617855</xdr:colOff>
      <xdr:row>45</xdr:row>
      <xdr:rowOff>104775</xdr:rowOff>
    </xdr:to>
    <xdr:graphicFrame macro="">
      <xdr:nvGraphicFramePr>
        <xdr:cNvPr id="18" name="Graphique 17">
          <a:extLst>
            <a:ext uri="{FF2B5EF4-FFF2-40B4-BE49-F238E27FC236}">
              <a16:creationId xmlns:a16="http://schemas.microsoft.com/office/drawing/2014/main" id="{00000000-0008-0000-09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486833</xdr:colOff>
      <xdr:row>30</xdr:row>
      <xdr:rowOff>137583</xdr:rowOff>
    </xdr:from>
    <xdr:to>
      <xdr:col>6</xdr:col>
      <xdr:colOff>812598</xdr:colOff>
      <xdr:row>45</xdr:row>
      <xdr:rowOff>133258</xdr:rowOff>
    </xdr:to>
    <xdr:pic>
      <xdr:nvPicPr>
        <xdr:cNvPr id="5" name="Image 4">
          <a:extLst>
            <a:ext uri="{FF2B5EF4-FFF2-40B4-BE49-F238E27FC236}">
              <a16:creationId xmlns:a16="http://schemas.microsoft.com/office/drawing/2014/main" id="{A09653B8-F49D-F331-B7B2-56B354BC9F69}"/>
            </a:ext>
          </a:extLst>
        </xdr:cNvPr>
        <xdr:cNvPicPr>
          <a:picLocks noChangeAspect="1"/>
        </xdr:cNvPicPr>
      </xdr:nvPicPr>
      <xdr:blipFill>
        <a:blip xmlns:r="http://schemas.openxmlformats.org/officeDocument/2006/relationships" r:embed="rId3"/>
        <a:stretch>
          <a:fillRect/>
        </a:stretch>
      </xdr:blipFill>
      <xdr:spPr>
        <a:xfrm>
          <a:off x="486833" y="7461250"/>
          <a:ext cx="7437765" cy="2853175"/>
        </a:xfrm>
        <a:prstGeom prst="rect">
          <a:avLst/>
        </a:prstGeom>
      </xdr:spPr>
    </xdr:pic>
    <xdr:clientData/>
  </xdr:twoCellAnchor>
  <xdr:twoCellAnchor editAs="oneCell">
    <xdr:from>
      <xdr:col>6</xdr:col>
      <xdr:colOff>728134</xdr:colOff>
      <xdr:row>30</xdr:row>
      <xdr:rowOff>25189</xdr:rowOff>
    </xdr:from>
    <xdr:to>
      <xdr:col>13</xdr:col>
      <xdr:colOff>493415</xdr:colOff>
      <xdr:row>45</xdr:row>
      <xdr:rowOff>25056</xdr:rowOff>
    </xdr:to>
    <xdr:pic>
      <xdr:nvPicPr>
        <xdr:cNvPr id="7" name="Image 6">
          <a:extLst>
            <a:ext uri="{FF2B5EF4-FFF2-40B4-BE49-F238E27FC236}">
              <a16:creationId xmlns:a16="http://schemas.microsoft.com/office/drawing/2014/main" id="{347FFF78-F4E8-ED93-66B1-0074B6CA6FCB}"/>
            </a:ext>
          </a:extLst>
        </xdr:cNvPr>
        <xdr:cNvPicPr>
          <a:picLocks noChangeAspect="1"/>
        </xdr:cNvPicPr>
      </xdr:nvPicPr>
      <xdr:blipFill>
        <a:blip xmlns:r="http://schemas.openxmlformats.org/officeDocument/2006/relationships" r:embed="rId4"/>
        <a:stretch>
          <a:fillRect/>
        </a:stretch>
      </xdr:blipFill>
      <xdr:spPr>
        <a:xfrm>
          <a:off x="7831667" y="7408122"/>
          <a:ext cx="7063548" cy="2920867"/>
        </a:xfrm>
        <a:prstGeom prst="rect">
          <a:avLst/>
        </a:prstGeom>
      </xdr:spPr>
    </xdr:pic>
    <xdr:clientData/>
  </xdr:twoCellAnchor>
  <xdr:twoCellAnchor editAs="oneCell">
    <xdr:from>
      <xdr:col>5</xdr:col>
      <xdr:colOff>486833</xdr:colOff>
      <xdr:row>81</xdr:row>
      <xdr:rowOff>31750</xdr:rowOff>
    </xdr:from>
    <xdr:to>
      <xdr:col>10</xdr:col>
      <xdr:colOff>824899</xdr:colOff>
      <xdr:row>91</xdr:row>
      <xdr:rowOff>151788</xdr:rowOff>
    </xdr:to>
    <xdr:pic>
      <xdr:nvPicPr>
        <xdr:cNvPr id="3" name="Image 2">
          <a:extLst>
            <a:ext uri="{FF2B5EF4-FFF2-40B4-BE49-F238E27FC236}">
              <a16:creationId xmlns:a16="http://schemas.microsoft.com/office/drawing/2014/main" id="{05F60BA2-172C-2551-7D4E-CE9E92007507}"/>
            </a:ext>
          </a:extLst>
        </xdr:cNvPr>
        <xdr:cNvPicPr>
          <a:picLocks noChangeAspect="1"/>
        </xdr:cNvPicPr>
      </xdr:nvPicPr>
      <xdr:blipFill>
        <a:blip xmlns:r="http://schemas.openxmlformats.org/officeDocument/2006/relationships" r:embed="rId5"/>
        <a:stretch>
          <a:fillRect/>
        </a:stretch>
      </xdr:blipFill>
      <xdr:spPr>
        <a:xfrm>
          <a:off x="6233583" y="17504833"/>
          <a:ext cx="5767316" cy="27129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243416</xdr:colOff>
      <xdr:row>37</xdr:row>
      <xdr:rowOff>179917</xdr:rowOff>
    </xdr:from>
    <xdr:to>
      <xdr:col>12</xdr:col>
      <xdr:colOff>963083</xdr:colOff>
      <xdr:row>47</xdr:row>
      <xdr:rowOff>61576</xdr:rowOff>
    </xdr:to>
    <xdr:pic>
      <xdr:nvPicPr>
        <xdr:cNvPr id="8" name="Image 7">
          <a:extLst>
            <a:ext uri="{FF2B5EF4-FFF2-40B4-BE49-F238E27FC236}">
              <a16:creationId xmlns:a16="http://schemas.microsoft.com/office/drawing/2014/main" id="{2813F6D1-8382-5EE8-677D-71A2B77BA0A9}"/>
            </a:ext>
          </a:extLst>
        </xdr:cNvPr>
        <xdr:cNvPicPr>
          <a:picLocks noChangeAspect="1"/>
        </xdr:cNvPicPr>
      </xdr:nvPicPr>
      <xdr:blipFill>
        <a:blip xmlns:r="http://schemas.openxmlformats.org/officeDocument/2006/relationships" r:embed="rId1"/>
        <a:stretch>
          <a:fillRect/>
        </a:stretch>
      </xdr:blipFill>
      <xdr:spPr>
        <a:xfrm>
          <a:off x="9069916" y="7948084"/>
          <a:ext cx="3566584" cy="1945409"/>
        </a:xfrm>
        <a:prstGeom prst="rect">
          <a:avLst/>
        </a:prstGeom>
      </xdr:spPr>
    </xdr:pic>
    <xdr:clientData/>
  </xdr:twoCellAnchor>
  <xdr:twoCellAnchor editAs="oneCell">
    <xdr:from>
      <xdr:col>10</xdr:col>
      <xdr:colOff>222250</xdr:colOff>
      <xdr:row>26</xdr:row>
      <xdr:rowOff>169334</xdr:rowOff>
    </xdr:from>
    <xdr:to>
      <xdr:col>12</xdr:col>
      <xdr:colOff>1058332</xdr:colOff>
      <xdr:row>37</xdr:row>
      <xdr:rowOff>154772</xdr:rowOff>
    </xdr:to>
    <xdr:pic>
      <xdr:nvPicPr>
        <xdr:cNvPr id="10" name="Image 9">
          <a:extLst>
            <a:ext uri="{FF2B5EF4-FFF2-40B4-BE49-F238E27FC236}">
              <a16:creationId xmlns:a16="http://schemas.microsoft.com/office/drawing/2014/main" id="{1A57D6E2-5090-BF69-3BBF-C5C0C887C4A2}"/>
            </a:ext>
          </a:extLst>
        </xdr:cNvPr>
        <xdr:cNvPicPr>
          <a:picLocks noChangeAspect="1"/>
        </xdr:cNvPicPr>
      </xdr:nvPicPr>
      <xdr:blipFill>
        <a:blip xmlns:r="http://schemas.openxmlformats.org/officeDocument/2006/relationships" r:embed="rId2"/>
        <a:stretch>
          <a:fillRect/>
        </a:stretch>
      </xdr:blipFill>
      <xdr:spPr>
        <a:xfrm>
          <a:off x="9048750" y="5842001"/>
          <a:ext cx="3682999" cy="2080938"/>
        </a:xfrm>
        <a:prstGeom prst="rect">
          <a:avLst/>
        </a:prstGeom>
      </xdr:spPr>
    </xdr:pic>
    <xdr:clientData/>
  </xdr:twoCellAnchor>
  <xdr:twoCellAnchor editAs="oneCell">
    <xdr:from>
      <xdr:col>6</xdr:col>
      <xdr:colOff>0</xdr:colOff>
      <xdr:row>52</xdr:row>
      <xdr:rowOff>0</xdr:rowOff>
    </xdr:from>
    <xdr:to>
      <xdr:col>10</xdr:col>
      <xdr:colOff>414414</xdr:colOff>
      <xdr:row>59</xdr:row>
      <xdr:rowOff>215084</xdr:rowOff>
    </xdr:to>
    <xdr:pic>
      <xdr:nvPicPr>
        <xdr:cNvPr id="2" name="Image 1">
          <a:extLst>
            <a:ext uri="{FF2B5EF4-FFF2-40B4-BE49-F238E27FC236}">
              <a16:creationId xmlns:a16="http://schemas.microsoft.com/office/drawing/2014/main" id="{4DE6D7ED-5003-3136-CD01-829212B46F36}"/>
            </a:ext>
          </a:extLst>
        </xdr:cNvPr>
        <xdr:cNvPicPr>
          <a:picLocks noChangeAspect="1"/>
        </xdr:cNvPicPr>
      </xdr:nvPicPr>
      <xdr:blipFill>
        <a:blip xmlns:r="http://schemas.openxmlformats.org/officeDocument/2006/relationships" r:embed="rId3"/>
        <a:stretch>
          <a:fillRect/>
        </a:stretch>
      </xdr:blipFill>
      <xdr:spPr>
        <a:xfrm>
          <a:off x="6233583" y="10657417"/>
          <a:ext cx="4541914" cy="23105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40</xdr:row>
      <xdr:rowOff>0</xdr:rowOff>
    </xdr:from>
    <xdr:to>
      <xdr:col>10</xdr:col>
      <xdr:colOff>495696</xdr:colOff>
      <xdr:row>47</xdr:row>
      <xdr:rowOff>263856</xdr:rowOff>
    </xdr:to>
    <xdr:pic>
      <xdr:nvPicPr>
        <xdr:cNvPr id="3" name="Image 2">
          <a:extLst>
            <a:ext uri="{FF2B5EF4-FFF2-40B4-BE49-F238E27FC236}">
              <a16:creationId xmlns:a16="http://schemas.microsoft.com/office/drawing/2014/main" id="{5660744D-5F10-0ACF-CC3B-B4FCA1B8418A}"/>
            </a:ext>
          </a:extLst>
        </xdr:cNvPr>
        <xdr:cNvPicPr>
          <a:picLocks noChangeAspect="1"/>
        </xdr:cNvPicPr>
      </xdr:nvPicPr>
      <xdr:blipFill>
        <a:blip xmlns:r="http://schemas.openxmlformats.org/officeDocument/2006/relationships" r:embed="rId1"/>
        <a:stretch>
          <a:fillRect/>
        </a:stretch>
      </xdr:blipFill>
      <xdr:spPr>
        <a:xfrm>
          <a:off x="7038975" y="7705725"/>
          <a:ext cx="4572396" cy="23593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205740</xdr:colOff>
      <xdr:row>29</xdr:row>
      <xdr:rowOff>128270</xdr:rowOff>
    </xdr:from>
    <xdr:to>
      <xdr:col>13</xdr:col>
      <xdr:colOff>109220</xdr:colOff>
      <xdr:row>43</xdr:row>
      <xdr:rowOff>175895</xdr:rowOff>
    </xdr:to>
    <xdr:graphicFrame macro="">
      <xdr:nvGraphicFramePr>
        <xdr:cNvPr id="18" name="Graphique 17">
          <a:extLst>
            <a:ext uri="{FF2B5EF4-FFF2-40B4-BE49-F238E27FC236}">
              <a16:creationId xmlns:a16="http://schemas.microsoft.com/office/drawing/2014/main"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101600</xdr:colOff>
      <xdr:row>29</xdr:row>
      <xdr:rowOff>139700</xdr:rowOff>
    </xdr:from>
    <xdr:to>
      <xdr:col>6</xdr:col>
      <xdr:colOff>563880</xdr:colOff>
      <xdr:row>44</xdr:row>
      <xdr:rowOff>9525</xdr:rowOff>
    </xdr:to>
    <xdr:graphicFrame macro="">
      <xdr:nvGraphicFramePr>
        <xdr:cNvPr id="19" name="Graphique 18">
          <a:extLst>
            <a:ext uri="{FF2B5EF4-FFF2-40B4-BE49-F238E27FC236}">
              <a16:creationId xmlns:a16="http://schemas.microsoft.com/office/drawing/2014/main"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95251</xdr:colOff>
      <xdr:row>29</xdr:row>
      <xdr:rowOff>190500</xdr:rowOff>
    </xdr:from>
    <xdr:to>
      <xdr:col>6</xdr:col>
      <xdr:colOff>560167</xdr:colOff>
      <xdr:row>44</xdr:row>
      <xdr:rowOff>63400</xdr:rowOff>
    </xdr:to>
    <xdr:pic>
      <xdr:nvPicPr>
        <xdr:cNvPr id="2" name="Image 1">
          <a:extLst>
            <a:ext uri="{FF2B5EF4-FFF2-40B4-BE49-F238E27FC236}">
              <a16:creationId xmlns:a16="http://schemas.microsoft.com/office/drawing/2014/main" id="{969D90C7-DFAE-1B99-7CA0-562862E6368C}"/>
            </a:ext>
          </a:extLst>
        </xdr:cNvPr>
        <xdr:cNvPicPr>
          <a:picLocks noChangeAspect="1"/>
        </xdr:cNvPicPr>
      </xdr:nvPicPr>
      <xdr:blipFill>
        <a:blip xmlns:r="http://schemas.openxmlformats.org/officeDocument/2006/relationships" r:embed="rId3"/>
        <a:stretch>
          <a:fillRect/>
        </a:stretch>
      </xdr:blipFill>
      <xdr:spPr>
        <a:xfrm>
          <a:off x="869157" y="6084094"/>
          <a:ext cx="6614733" cy="2877561"/>
        </a:xfrm>
        <a:prstGeom prst="rect">
          <a:avLst/>
        </a:prstGeom>
      </xdr:spPr>
    </xdr:pic>
    <xdr:clientData/>
  </xdr:twoCellAnchor>
  <xdr:twoCellAnchor editAs="oneCell">
    <xdr:from>
      <xdr:col>6</xdr:col>
      <xdr:colOff>440531</xdr:colOff>
      <xdr:row>29</xdr:row>
      <xdr:rowOff>214313</xdr:rowOff>
    </xdr:from>
    <xdr:to>
      <xdr:col>13</xdr:col>
      <xdr:colOff>347052</xdr:colOff>
      <xdr:row>44</xdr:row>
      <xdr:rowOff>73497</xdr:rowOff>
    </xdr:to>
    <xdr:pic>
      <xdr:nvPicPr>
        <xdr:cNvPr id="6" name="Image 5">
          <a:extLst>
            <a:ext uri="{FF2B5EF4-FFF2-40B4-BE49-F238E27FC236}">
              <a16:creationId xmlns:a16="http://schemas.microsoft.com/office/drawing/2014/main" id="{72E0EC43-86EE-D620-7CC1-837D87068A2D}"/>
            </a:ext>
          </a:extLst>
        </xdr:cNvPr>
        <xdr:cNvPicPr>
          <a:picLocks noChangeAspect="1"/>
        </xdr:cNvPicPr>
      </xdr:nvPicPr>
      <xdr:blipFill>
        <a:blip xmlns:r="http://schemas.openxmlformats.org/officeDocument/2006/relationships" r:embed="rId4"/>
        <a:stretch>
          <a:fillRect/>
        </a:stretch>
      </xdr:blipFill>
      <xdr:spPr>
        <a:xfrm>
          <a:off x="7369969" y="6107907"/>
          <a:ext cx="7242676" cy="2871465"/>
        </a:xfrm>
        <a:prstGeom prst="rect">
          <a:avLst/>
        </a:prstGeom>
      </xdr:spPr>
    </xdr:pic>
    <xdr:clientData/>
  </xdr:twoCellAnchor>
  <xdr:twoCellAnchor editAs="oneCell">
    <xdr:from>
      <xdr:col>6</xdr:col>
      <xdr:colOff>273844</xdr:colOff>
      <xdr:row>92</xdr:row>
      <xdr:rowOff>142875</xdr:rowOff>
    </xdr:from>
    <xdr:to>
      <xdr:col>11</xdr:col>
      <xdr:colOff>897660</xdr:colOff>
      <xdr:row>103</xdr:row>
      <xdr:rowOff>12104</xdr:rowOff>
    </xdr:to>
    <xdr:pic>
      <xdr:nvPicPr>
        <xdr:cNvPr id="4" name="Image 3">
          <a:extLst>
            <a:ext uri="{FF2B5EF4-FFF2-40B4-BE49-F238E27FC236}">
              <a16:creationId xmlns:a16="http://schemas.microsoft.com/office/drawing/2014/main" id="{A7D858C6-42C6-0487-FAEA-A5821900628B}"/>
            </a:ext>
          </a:extLst>
        </xdr:cNvPr>
        <xdr:cNvPicPr>
          <a:picLocks noChangeAspect="1"/>
        </xdr:cNvPicPr>
      </xdr:nvPicPr>
      <xdr:blipFill>
        <a:blip xmlns:r="http://schemas.openxmlformats.org/officeDocument/2006/relationships" r:embed="rId5"/>
        <a:stretch>
          <a:fillRect/>
        </a:stretch>
      </xdr:blipFill>
      <xdr:spPr>
        <a:xfrm>
          <a:off x="7203282" y="18716625"/>
          <a:ext cx="5767316" cy="22861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635001</xdr:colOff>
      <xdr:row>27</xdr:row>
      <xdr:rowOff>321733</xdr:rowOff>
    </xdr:from>
    <xdr:to>
      <xdr:col>15</xdr:col>
      <xdr:colOff>463664</xdr:colOff>
      <xdr:row>41</xdr:row>
      <xdr:rowOff>40995</xdr:rowOff>
    </xdr:to>
    <xdr:pic>
      <xdr:nvPicPr>
        <xdr:cNvPr id="12" name="Image 11">
          <a:extLst>
            <a:ext uri="{FF2B5EF4-FFF2-40B4-BE49-F238E27FC236}">
              <a16:creationId xmlns:a16="http://schemas.microsoft.com/office/drawing/2014/main" id="{8FF9B146-4262-44EB-3757-B38B0A43C1BA}"/>
            </a:ext>
          </a:extLst>
        </xdr:cNvPr>
        <xdr:cNvPicPr>
          <a:picLocks noChangeAspect="1"/>
        </xdr:cNvPicPr>
      </xdr:nvPicPr>
      <xdr:blipFill>
        <a:blip xmlns:r="http://schemas.openxmlformats.org/officeDocument/2006/relationships" r:embed="rId1"/>
        <a:stretch>
          <a:fillRect/>
        </a:stretch>
      </xdr:blipFill>
      <xdr:spPr>
        <a:xfrm>
          <a:off x="10354734" y="5969000"/>
          <a:ext cx="5696063" cy="2631795"/>
        </a:xfrm>
        <a:prstGeom prst="rect">
          <a:avLst/>
        </a:prstGeom>
      </xdr:spPr>
    </xdr:pic>
    <xdr:clientData/>
  </xdr:twoCellAnchor>
  <xdr:twoCellAnchor editAs="oneCell">
    <xdr:from>
      <xdr:col>9</xdr:col>
      <xdr:colOff>635000</xdr:colOff>
      <xdr:row>42</xdr:row>
      <xdr:rowOff>330200</xdr:rowOff>
    </xdr:from>
    <xdr:to>
      <xdr:col>15</xdr:col>
      <xdr:colOff>427083</xdr:colOff>
      <xdr:row>54</xdr:row>
      <xdr:rowOff>82372</xdr:rowOff>
    </xdr:to>
    <xdr:pic>
      <xdr:nvPicPr>
        <xdr:cNvPr id="13" name="Image 12">
          <a:extLst>
            <a:ext uri="{FF2B5EF4-FFF2-40B4-BE49-F238E27FC236}">
              <a16:creationId xmlns:a16="http://schemas.microsoft.com/office/drawing/2014/main" id="{A26FA88F-EC3C-47EE-B98E-1A3BF79EB17F}"/>
            </a:ext>
          </a:extLst>
        </xdr:cNvPr>
        <xdr:cNvPicPr>
          <a:picLocks noChangeAspect="1"/>
        </xdr:cNvPicPr>
      </xdr:nvPicPr>
      <xdr:blipFill>
        <a:blip xmlns:r="http://schemas.openxmlformats.org/officeDocument/2006/relationships" r:embed="rId2"/>
        <a:stretch>
          <a:fillRect/>
        </a:stretch>
      </xdr:blipFill>
      <xdr:spPr>
        <a:xfrm>
          <a:off x="10354733" y="9084733"/>
          <a:ext cx="5659483" cy="2342972"/>
        </a:xfrm>
        <a:prstGeom prst="rect">
          <a:avLst/>
        </a:prstGeom>
      </xdr:spPr>
    </xdr:pic>
    <xdr:clientData/>
  </xdr:twoCellAnchor>
  <xdr:twoCellAnchor editAs="oneCell">
    <xdr:from>
      <xdr:col>6</xdr:col>
      <xdr:colOff>0</xdr:colOff>
      <xdr:row>61</xdr:row>
      <xdr:rowOff>0</xdr:rowOff>
    </xdr:from>
    <xdr:to>
      <xdr:col>10</xdr:col>
      <xdr:colOff>456747</xdr:colOff>
      <xdr:row>67</xdr:row>
      <xdr:rowOff>63597</xdr:rowOff>
    </xdr:to>
    <xdr:pic>
      <xdr:nvPicPr>
        <xdr:cNvPr id="2" name="Image 1">
          <a:extLst>
            <a:ext uri="{FF2B5EF4-FFF2-40B4-BE49-F238E27FC236}">
              <a16:creationId xmlns:a16="http://schemas.microsoft.com/office/drawing/2014/main" id="{EFDFA713-0796-6B19-3B2B-02F836B17249}"/>
            </a:ext>
          </a:extLst>
        </xdr:cNvPr>
        <xdr:cNvPicPr>
          <a:picLocks noChangeAspect="1"/>
        </xdr:cNvPicPr>
      </xdr:nvPicPr>
      <xdr:blipFill>
        <a:blip xmlns:r="http://schemas.openxmlformats.org/officeDocument/2006/relationships" r:embed="rId3"/>
        <a:stretch>
          <a:fillRect/>
        </a:stretch>
      </xdr:blipFill>
      <xdr:spPr>
        <a:xfrm>
          <a:off x="6424083" y="12657667"/>
          <a:ext cx="4541914" cy="20850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harentestourisme1617.sharepoint.com/sites/serveur-ct/Documents%20partages/General/Data%20&amp;%20Intelligence%20touristique/BDD%20-%20TRAITEMENTS%20DONNEES/TRAITEMENT%20PACK/PACK%20EXPERT%202023/Traitement%20Offre%20h&#233;b.xlsx" TargetMode="External"/><Relationship Id="rId1" Type="http://schemas.openxmlformats.org/officeDocument/2006/relationships/externalLinkPath" Target="/sites/serveur-ct/Documents%20partages/General/Data%20&amp;%20Intelligence%20touristique/BDD%20-%20TRAITEMENTS%20DONNEES/TRAITEMENT%20PACK/PACK%20EXPERT%202023/Traitement%20Offre%20h&#233;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M - LES Charentes (2)"/>
      <sheetName val="CM - LES Charentes"/>
      <sheetName val="Feuil3"/>
    </sheetNames>
    <sheetDataSet>
      <sheetData sheetId="0"/>
      <sheetData sheetId="1"/>
      <sheetData sheetId="2">
        <row r="12">
          <cell r="C12">
            <v>2016</v>
          </cell>
          <cell r="E12">
            <v>2600</v>
          </cell>
        </row>
        <row r="13">
          <cell r="C13">
            <v>2017</v>
          </cell>
          <cell r="E13">
            <v>2600</v>
          </cell>
        </row>
        <row r="14">
          <cell r="C14">
            <v>2018</v>
          </cell>
          <cell r="E14">
            <v>2300</v>
          </cell>
        </row>
        <row r="15">
          <cell r="C15">
            <v>2019</v>
          </cell>
          <cell r="E15">
            <v>2400</v>
          </cell>
        </row>
        <row r="16">
          <cell r="C16">
            <v>2020</v>
          </cell>
          <cell r="E16">
            <v>2400</v>
          </cell>
        </row>
        <row r="17">
          <cell r="C17">
            <v>2021</v>
          </cell>
          <cell r="E17">
            <v>2700</v>
          </cell>
        </row>
        <row r="18">
          <cell r="C18">
            <v>2022</v>
          </cell>
          <cell r="E18">
            <v>2800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L22"/>
  <sheetViews>
    <sheetView showGridLines="0" zoomScale="92" zoomScaleNormal="92" zoomScaleSheetLayoutView="117" workbookViewId="0">
      <selection activeCell="B3" sqref="B3:L4"/>
    </sheetView>
  </sheetViews>
  <sheetFormatPr baseColWidth="10" defaultColWidth="11.5703125" defaultRowHeight="14.25"/>
  <cols>
    <col min="1" max="1" width="8.42578125" style="379" customWidth="1"/>
    <col min="2" max="11" width="11.5703125" style="379"/>
    <col min="12" max="12" width="14.7109375" style="379" customWidth="1"/>
    <col min="13" max="16384" width="11.5703125" style="379"/>
  </cols>
  <sheetData>
    <row r="3" spans="1:12" ht="13.9" customHeight="1">
      <c r="A3" s="388"/>
      <c r="B3" s="592" t="s">
        <v>304</v>
      </c>
      <c r="C3" s="592"/>
      <c r="D3" s="592"/>
      <c r="E3" s="592"/>
      <c r="F3" s="592"/>
      <c r="G3" s="592"/>
      <c r="H3" s="592"/>
      <c r="I3" s="592"/>
      <c r="J3" s="592"/>
      <c r="K3" s="592"/>
      <c r="L3" s="592"/>
    </row>
    <row r="4" spans="1:12" ht="14.45" customHeight="1">
      <c r="A4" s="389"/>
      <c r="B4" s="592"/>
      <c r="C4" s="592"/>
      <c r="D4" s="592"/>
      <c r="E4" s="592"/>
      <c r="F4" s="592"/>
      <c r="G4" s="592"/>
      <c r="H4" s="592"/>
      <c r="I4" s="592"/>
      <c r="J4" s="592"/>
      <c r="K4" s="592"/>
      <c r="L4" s="592"/>
    </row>
    <row r="5" spans="1:12" ht="14.45" customHeight="1">
      <c r="A5" s="389"/>
      <c r="B5" s="19"/>
      <c r="C5" s="19"/>
      <c r="D5" s="19"/>
      <c r="E5" s="19"/>
      <c r="F5" s="19"/>
      <c r="G5" s="19"/>
      <c r="H5" s="19"/>
      <c r="I5" s="19"/>
      <c r="J5" s="19"/>
      <c r="K5" s="19"/>
      <c r="L5" s="19"/>
    </row>
    <row r="6" spans="1:12" ht="22.9" customHeight="1">
      <c r="B6" s="593" t="s">
        <v>305</v>
      </c>
      <c r="C6" s="594"/>
      <c r="D6" s="594"/>
      <c r="E6" s="594"/>
      <c r="F6" s="594"/>
      <c r="G6" s="594"/>
      <c r="H6" s="594"/>
      <c r="I6" s="594"/>
      <c r="J6" s="594"/>
      <c r="K6" s="594"/>
      <c r="L6" s="595"/>
    </row>
    <row r="7" spans="1:12">
      <c r="A7" s="389"/>
      <c r="B7" s="596"/>
      <c r="C7" s="597"/>
      <c r="D7" s="597"/>
      <c r="E7" s="597"/>
      <c r="F7" s="597"/>
      <c r="G7" s="597"/>
      <c r="H7" s="597"/>
      <c r="I7" s="597"/>
      <c r="J7" s="597"/>
      <c r="K7" s="597"/>
      <c r="L7" s="598"/>
    </row>
    <row r="8" spans="1:12">
      <c r="B8" s="596"/>
      <c r="C8" s="597"/>
      <c r="D8" s="597"/>
      <c r="E8" s="597"/>
      <c r="F8" s="597"/>
      <c r="G8" s="597"/>
      <c r="H8" s="597"/>
      <c r="I8" s="597"/>
      <c r="J8" s="597"/>
      <c r="K8" s="597"/>
      <c r="L8" s="598"/>
    </row>
    <row r="9" spans="1:12">
      <c r="A9" s="389"/>
      <c r="B9" s="596"/>
      <c r="C9" s="597"/>
      <c r="D9" s="597"/>
      <c r="E9" s="597"/>
      <c r="F9" s="597"/>
      <c r="G9" s="597"/>
      <c r="H9" s="597"/>
      <c r="I9" s="597"/>
      <c r="J9" s="597"/>
      <c r="K9" s="597"/>
      <c r="L9" s="598"/>
    </row>
    <row r="10" spans="1:12">
      <c r="A10" s="390"/>
      <c r="B10" s="596"/>
      <c r="C10" s="597"/>
      <c r="D10" s="597"/>
      <c r="E10" s="597"/>
      <c r="F10" s="597"/>
      <c r="G10" s="597"/>
      <c r="H10" s="597"/>
      <c r="I10" s="597"/>
      <c r="J10" s="597"/>
      <c r="K10" s="597"/>
      <c r="L10" s="598"/>
    </row>
    <row r="11" spans="1:12">
      <c r="A11" s="389"/>
      <c r="B11" s="596"/>
      <c r="C11" s="597"/>
      <c r="D11" s="597"/>
      <c r="E11" s="597"/>
      <c r="F11" s="597"/>
      <c r="G11" s="597"/>
      <c r="H11" s="597"/>
      <c r="I11" s="597"/>
      <c r="J11" s="597"/>
      <c r="K11" s="597"/>
      <c r="L11" s="598"/>
    </row>
    <row r="12" spans="1:12">
      <c r="A12" s="391"/>
      <c r="B12" s="596"/>
      <c r="C12" s="597"/>
      <c r="D12" s="597"/>
      <c r="E12" s="597"/>
      <c r="F12" s="597"/>
      <c r="G12" s="597"/>
      <c r="H12" s="597"/>
      <c r="I12" s="597"/>
      <c r="J12" s="597"/>
      <c r="K12" s="597"/>
      <c r="L12" s="598"/>
    </row>
    <row r="13" spans="1:12">
      <c r="A13" s="389"/>
      <c r="B13" s="596"/>
      <c r="C13" s="597"/>
      <c r="D13" s="597"/>
      <c r="E13" s="597"/>
      <c r="F13" s="597"/>
      <c r="G13" s="597"/>
      <c r="H13" s="597"/>
      <c r="I13" s="597"/>
      <c r="J13" s="597"/>
      <c r="K13" s="597"/>
      <c r="L13" s="598"/>
    </row>
    <row r="14" spans="1:12">
      <c r="A14" s="390"/>
      <c r="B14" s="596"/>
      <c r="C14" s="597"/>
      <c r="D14" s="597"/>
      <c r="E14" s="597"/>
      <c r="F14" s="597"/>
      <c r="G14" s="597"/>
      <c r="H14" s="597"/>
      <c r="I14" s="597"/>
      <c r="J14" s="597"/>
      <c r="K14" s="597"/>
      <c r="L14" s="598"/>
    </row>
    <row r="15" spans="1:12">
      <c r="B15" s="596"/>
      <c r="C15" s="597"/>
      <c r="D15" s="597"/>
      <c r="E15" s="597"/>
      <c r="F15" s="597"/>
      <c r="G15" s="597"/>
      <c r="H15" s="597"/>
      <c r="I15" s="597"/>
      <c r="J15" s="597"/>
      <c r="K15" s="597"/>
      <c r="L15" s="598"/>
    </row>
    <row r="16" spans="1:12">
      <c r="B16" s="596"/>
      <c r="C16" s="597"/>
      <c r="D16" s="597"/>
      <c r="E16" s="597"/>
      <c r="F16" s="597"/>
      <c r="G16" s="597"/>
      <c r="H16" s="597"/>
      <c r="I16" s="597"/>
      <c r="J16" s="597"/>
      <c r="K16" s="597"/>
      <c r="L16" s="598"/>
    </row>
    <row r="17" spans="2:12">
      <c r="B17" s="596"/>
      <c r="C17" s="597"/>
      <c r="D17" s="597"/>
      <c r="E17" s="597"/>
      <c r="F17" s="597"/>
      <c r="G17" s="597"/>
      <c r="H17" s="597"/>
      <c r="I17" s="597"/>
      <c r="J17" s="597"/>
      <c r="K17" s="597"/>
      <c r="L17" s="598"/>
    </row>
    <row r="18" spans="2:12">
      <c r="B18" s="596"/>
      <c r="C18" s="597"/>
      <c r="D18" s="597"/>
      <c r="E18" s="597"/>
      <c r="F18" s="597"/>
      <c r="G18" s="597"/>
      <c r="H18" s="597"/>
      <c r="I18" s="597"/>
      <c r="J18" s="597"/>
      <c r="K18" s="597"/>
      <c r="L18" s="598"/>
    </row>
    <row r="19" spans="2:12">
      <c r="B19" s="596"/>
      <c r="C19" s="597"/>
      <c r="D19" s="597"/>
      <c r="E19" s="597"/>
      <c r="F19" s="597"/>
      <c r="G19" s="597"/>
      <c r="H19" s="597"/>
      <c r="I19" s="597"/>
      <c r="J19" s="597"/>
      <c r="K19" s="597"/>
      <c r="L19" s="598"/>
    </row>
    <row r="20" spans="2:12">
      <c r="B20" s="596"/>
      <c r="C20" s="597"/>
      <c r="D20" s="597"/>
      <c r="E20" s="597"/>
      <c r="F20" s="597"/>
      <c r="G20" s="597"/>
      <c r="H20" s="597"/>
      <c r="I20" s="597"/>
      <c r="J20" s="597"/>
      <c r="K20" s="597"/>
      <c r="L20" s="598"/>
    </row>
    <row r="21" spans="2:12" ht="13.9" customHeight="1">
      <c r="B21" s="596"/>
      <c r="C21" s="597"/>
      <c r="D21" s="597"/>
      <c r="E21" s="597"/>
      <c r="F21" s="597"/>
      <c r="G21" s="597"/>
      <c r="H21" s="597"/>
      <c r="I21" s="597"/>
      <c r="J21" s="597"/>
      <c r="K21" s="597"/>
      <c r="L21" s="598"/>
    </row>
    <row r="22" spans="2:12" ht="13.9" customHeight="1">
      <c r="B22" s="599"/>
      <c r="C22" s="600"/>
      <c r="D22" s="600"/>
      <c r="E22" s="600"/>
      <c r="F22" s="600"/>
      <c r="G22" s="600"/>
      <c r="H22" s="600"/>
      <c r="I22" s="600"/>
      <c r="J22" s="600"/>
      <c r="K22" s="600"/>
      <c r="L22" s="601"/>
    </row>
  </sheetData>
  <mergeCells count="2">
    <mergeCell ref="B3:L4"/>
    <mergeCell ref="B6:L22"/>
  </mergeCells>
  <pageMargins left="0.7" right="0.7" top="0.75" bottom="0.75" header="0.3" footer="0.3"/>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188"/>
    <pageSetUpPr fitToPage="1"/>
  </sheetPr>
  <dimension ref="A2:N101"/>
  <sheetViews>
    <sheetView showGridLines="0" zoomScale="90" zoomScaleNormal="90" zoomScaleSheetLayoutView="80" workbookViewId="0">
      <selection activeCell="B2" sqref="B2:N4"/>
    </sheetView>
  </sheetViews>
  <sheetFormatPr baseColWidth="10" defaultRowHeight="15"/>
  <cols>
    <col min="2" max="2" width="20.42578125" customWidth="1"/>
    <col min="3" max="3" width="17.7109375" customWidth="1"/>
    <col min="4" max="4" width="19.28515625" bestFit="1" customWidth="1"/>
    <col min="5" max="5" width="17.140625" customWidth="1"/>
    <col min="6" max="6" width="20.42578125" customWidth="1"/>
    <col min="7" max="7" width="16.5703125" customWidth="1"/>
    <col min="8" max="8" width="14.85546875" bestFit="1" customWidth="1"/>
    <col min="9" max="9" width="14.5703125" bestFit="1" customWidth="1"/>
    <col min="10" max="10" width="14.85546875" bestFit="1" customWidth="1"/>
    <col min="11" max="11" width="16.42578125" customWidth="1"/>
    <col min="12" max="12" width="17.140625" customWidth="1"/>
    <col min="13" max="13" width="14.85546875" customWidth="1"/>
  </cols>
  <sheetData>
    <row r="2" spans="2:14" ht="15" customHeight="1">
      <c r="B2" s="677" t="s">
        <v>185</v>
      </c>
      <c r="C2" s="678"/>
      <c r="D2" s="678"/>
      <c r="E2" s="678"/>
      <c r="F2" s="678"/>
      <c r="G2" s="678"/>
      <c r="H2" s="678"/>
      <c r="I2" s="678"/>
      <c r="J2" s="678"/>
      <c r="K2" s="678"/>
      <c r="L2" s="678"/>
      <c r="M2" s="678"/>
      <c r="N2" s="678"/>
    </row>
    <row r="3" spans="2:14" ht="15" customHeight="1">
      <c r="B3" s="677"/>
      <c r="C3" s="678"/>
      <c r="D3" s="678"/>
      <c r="E3" s="678"/>
      <c r="F3" s="678"/>
      <c r="G3" s="678"/>
      <c r="H3" s="678"/>
      <c r="I3" s="678"/>
      <c r="J3" s="678"/>
      <c r="K3" s="678"/>
      <c r="L3" s="678"/>
      <c r="M3" s="678"/>
      <c r="N3" s="678"/>
    </row>
    <row r="4" spans="2:14" ht="15.75" customHeight="1">
      <c r="B4" s="677"/>
      <c r="C4" s="678"/>
      <c r="D4" s="678"/>
      <c r="E4" s="678"/>
      <c r="F4" s="678"/>
      <c r="G4" s="678"/>
      <c r="H4" s="678"/>
      <c r="I4" s="678"/>
      <c r="J4" s="678"/>
      <c r="K4" s="678"/>
      <c r="L4" s="678"/>
      <c r="M4" s="678"/>
      <c r="N4" s="678"/>
    </row>
    <row r="5" spans="2:14" s="379" customFormat="1" ht="14.25">
      <c r="B5" s="682" t="s">
        <v>454</v>
      </c>
      <c r="C5" s="682"/>
      <c r="D5" s="682"/>
      <c r="E5" s="682"/>
      <c r="F5" s="682"/>
      <c r="G5" s="682"/>
      <c r="H5" s="682"/>
      <c r="I5" s="682"/>
      <c r="J5" s="682"/>
      <c r="K5" s="682"/>
      <c r="L5" s="682"/>
      <c r="M5" s="682"/>
      <c r="N5" s="682"/>
    </row>
    <row r="6" spans="2:14">
      <c r="B6" s="694"/>
      <c r="C6" s="694"/>
      <c r="D6" s="694"/>
      <c r="E6" s="694"/>
      <c r="F6" s="694"/>
      <c r="G6" s="694"/>
      <c r="H6" s="694"/>
      <c r="I6" s="694"/>
      <c r="J6" s="694"/>
      <c r="K6" s="694"/>
      <c r="L6" s="694"/>
      <c r="M6" s="694"/>
    </row>
    <row r="7" spans="2:14">
      <c r="B7" s="694"/>
      <c r="C7" s="694"/>
      <c r="D7" s="694"/>
      <c r="E7" s="694"/>
      <c r="F7" s="694"/>
      <c r="G7" s="694"/>
      <c r="H7" s="694"/>
      <c r="I7" s="694"/>
      <c r="J7" s="694"/>
      <c r="K7" s="694"/>
      <c r="L7" s="694"/>
      <c r="M7" s="694"/>
    </row>
    <row r="8" spans="2:14" ht="15" customHeight="1">
      <c r="B8" s="683" t="s">
        <v>439</v>
      </c>
      <c r="C8" s="684"/>
      <c r="D8" s="684"/>
      <c r="E8" s="684"/>
      <c r="F8" s="684"/>
      <c r="G8" s="684"/>
      <c r="H8" s="684"/>
      <c r="I8" s="684"/>
      <c r="J8" s="684"/>
      <c r="K8" s="684"/>
      <c r="L8" s="684"/>
      <c r="M8" s="684"/>
      <c r="N8" s="685"/>
    </row>
    <row r="9" spans="2:14">
      <c r="B9" s="686"/>
      <c r="C9" s="687"/>
      <c r="D9" s="687"/>
      <c r="E9" s="687"/>
      <c r="F9" s="687"/>
      <c r="G9" s="687"/>
      <c r="H9" s="687"/>
      <c r="I9" s="687"/>
      <c r="J9" s="687"/>
      <c r="K9" s="687"/>
      <c r="L9" s="687"/>
      <c r="M9" s="687"/>
      <c r="N9" s="688"/>
    </row>
    <row r="10" spans="2:14">
      <c r="B10" s="686"/>
      <c r="C10" s="687"/>
      <c r="D10" s="687"/>
      <c r="E10" s="687"/>
      <c r="F10" s="687"/>
      <c r="G10" s="687"/>
      <c r="H10" s="687"/>
      <c r="I10" s="687"/>
      <c r="J10" s="687"/>
      <c r="K10" s="687"/>
      <c r="L10" s="687"/>
      <c r="M10" s="687"/>
      <c r="N10" s="688"/>
    </row>
    <row r="11" spans="2:14">
      <c r="B11" s="686"/>
      <c r="C11" s="687"/>
      <c r="D11" s="687"/>
      <c r="E11" s="687"/>
      <c r="F11" s="687"/>
      <c r="G11" s="687"/>
      <c r="H11" s="687"/>
      <c r="I11" s="687"/>
      <c r="J11" s="687"/>
      <c r="K11" s="687"/>
      <c r="L11" s="687"/>
      <c r="M11" s="687"/>
      <c r="N11" s="688"/>
    </row>
    <row r="12" spans="2:14">
      <c r="B12" s="686"/>
      <c r="C12" s="687"/>
      <c r="D12" s="687"/>
      <c r="E12" s="687"/>
      <c r="F12" s="687"/>
      <c r="G12" s="687"/>
      <c r="H12" s="687"/>
      <c r="I12" s="687"/>
      <c r="J12" s="687"/>
      <c r="K12" s="687"/>
      <c r="L12" s="687"/>
      <c r="M12" s="687"/>
      <c r="N12" s="688"/>
    </row>
    <row r="13" spans="2:14">
      <c r="B13" s="689"/>
      <c r="C13" s="690"/>
      <c r="D13" s="690"/>
      <c r="E13" s="690"/>
      <c r="F13" s="690"/>
      <c r="G13" s="690"/>
      <c r="H13" s="690"/>
      <c r="I13" s="690"/>
      <c r="J13" s="690"/>
      <c r="K13" s="690"/>
      <c r="L13" s="690"/>
      <c r="M13" s="690"/>
      <c r="N13" s="691"/>
    </row>
    <row r="14" spans="2:14">
      <c r="B14" s="20"/>
      <c r="C14" s="20"/>
      <c r="D14" s="20"/>
      <c r="E14" s="20"/>
      <c r="F14" s="20"/>
      <c r="G14" s="20"/>
      <c r="H14" s="20"/>
      <c r="I14" s="20"/>
      <c r="J14" s="20"/>
      <c r="K14" s="20"/>
      <c r="L14" s="20"/>
      <c r="M14" s="20"/>
    </row>
    <row r="15" spans="2:14">
      <c r="B15" s="20"/>
      <c r="C15" s="20"/>
      <c r="D15" s="20"/>
      <c r="E15" s="20"/>
      <c r="F15" s="20"/>
      <c r="G15" s="20"/>
      <c r="H15" s="20"/>
      <c r="I15" s="20"/>
      <c r="J15" s="20"/>
      <c r="K15" s="20"/>
      <c r="L15" s="20"/>
      <c r="M15" s="20"/>
    </row>
    <row r="16" spans="2:14" ht="18">
      <c r="B16" s="68" t="s">
        <v>43</v>
      </c>
      <c r="C16" s="68"/>
      <c r="D16" s="68"/>
      <c r="E16" s="400"/>
      <c r="F16" s="150" t="s">
        <v>197</v>
      </c>
      <c r="G16" s="150"/>
      <c r="H16" s="150"/>
      <c r="I16" s="150"/>
      <c r="K16" s="404" t="s">
        <v>91</v>
      </c>
      <c r="L16" s="404"/>
      <c r="M16" s="698"/>
      <c r="N16" s="698"/>
    </row>
    <row r="17" spans="2:14">
      <c r="B17" s="537">
        <f>J25</f>
        <v>8044555.10029699</v>
      </c>
      <c r="C17" s="402" t="s">
        <v>403</v>
      </c>
      <c r="D17" s="402"/>
      <c r="E17" s="697"/>
      <c r="F17" s="403" t="s">
        <v>361</v>
      </c>
      <c r="G17" s="403"/>
      <c r="H17" s="403"/>
      <c r="I17" s="403"/>
      <c r="K17" s="489">
        <v>135708139</v>
      </c>
      <c r="L17" s="489" t="s">
        <v>403</v>
      </c>
      <c r="M17" s="489"/>
      <c r="N17" s="398"/>
    </row>
    <row r="18" spans="2:14" ht="24" customHeight="1">
      <c r="B18" s="538" t="s">
        <v>404</v>
      </c>
      <c r="C18" s="565">
        <f>'Campings - TO | durée séjour'!C13</f>
        <v>0.43106844276159301</v>
      </c>
      <c r="D18" s="416"/>
      <c r="E18" s="697"/>
      <c r="F18" s="566" t="s">
        <v>404</v>
      </c>
      <c r="G18" s="567">
        <f>'Campings - TO | durée séjour'!F13</f>
        <v>0.42241486442898718</v>
      </c>
      <c r="H18" s="566"/>
      <c r="I18" s="403"/>
      <c r="K18" s="489" t="s">
        <v>404</v>
      </c>
      <c r="L18" s="585">
        <v>0.39500000000000002</v>
      </c>
      <c r="M18" s="489"/>
      <c r="N18" s="398"/>
    </row>
    <row r="19" spans="2:14">
      <c r="B19" s="538" t="s">
        <v>405</v>
      </c>
      <c r="C19" s="565">
        <f>'Campings - Nuitées étrangères '!$C$17</f>
        <v>0.168837567316663</v>
      </c>
      <c r="D19" s="416"/>
      <c r="E19" s="697"/>
      <c r="F19" s="566" t="s">
        <v>405</v>
      </c>
      <c r="G19" s="567">
        <f>'Campings - Nuitées étrangères '!$H$17</f>
        <v>0.17110999766170648</v>
      </c>
      <c r="H19" s="566"/>
      <c r="I19" s="403"/>
      <c r="K19" s="489" t="s">
        <v>405</v>
      </c>
      <c r="L19" s="585">
        <v>0.28399999999999997</v>
      </c>
      <c r="M19" s="489"/>
      <c r="N19" s="398"/>
    </row>
    <row r="20" spans="2:14">
      <c r="B20" s="23"/>
      <c r="C20" s="23"/>
      <c r="D20" s="23"/>
      <c r="E20" s="23"/>
      <c r="F20" s="23"/>
      <c r="G20" s="23"/>
      <c r="H20" s="23"/>
      <c r="I20" s="23"/>
      <c r="J20" s="23"/>
      <c r="K20" s="23"/>
      <c r="L20" s="23"/>
      <c r="M20" s="23"/>
      <c r="N20" s="23"/>
    </row>
    <row r="21" spans="2:14">
      <c r="B21" s="23"/>
      <c r="C21" s="23"/>
      <c r="D21" s="23"/>
      <c r="E21" s="23"/>
      <c r="F21" s="23"/>
      <c r="G21" s="23"/>
      <c r="H21" s="23"/>
      <c r="I21" s="23"/>
      <c r="J21" s="23"/>
      <c r="K21" s="23"/>
      <c r="L21" s="23"/>
      <c r="M21" s="23"/>
      <c r="N21" s="23"/>
    </row>
    <row r="22" spans="2:14" ht="18">
      <c r="B22" s="111" t="s">
        <v>181</v>
      </c>
      <c r="C22" s="111"/>
      <c r="D22" s="111"/>
      <c r="E22" s="111"/>
      <c r="F22" s="111"/>
      <c r="G22" s="111"/>
      <c r="H22" s="111"/>
      <c r="I22" s="111"/>
      <c r="J22" s="111"/>
      <c r="K22" s="111"/>
      <c r="L22" s="111"/>
      <c r="M22" s="111"/>
      <c r="N22" s="111"/>
    </row>
    <row r="23" spans="2:14">
      <c r="B23" s="2"/>
      <c r="C23" s="2"/>
      <c r="D23" s="2"/>
      <c r="E23" s="2"/>
      <c r="F23" s="2"/>
      <c r="G23" s="2"/>
      <c r="H23" s="2"/>
      <c r="I23" s="2"/>
      <c r="J23" s="2"/>
      <c r="K23" s="2"/>
      <c r="L23" s="2"/>
      <c r="M23" s="2"/>
      <c r="N23" s="2"/>
    </row>
    <row r="24" spans="2:14">
      <c r="B24" s="9"/>
      <c r="C24" s="10"/>
      <c r="D24" s="299">
        <v>2016</v>
      </c>
      <c r="E24" s="299">
        <v>2017</v>
      </c>
      <c r="F24" s="299">
        <v>2018</v>
      </c>
      <c r="G24" s="299">
        <v>2019</v>
      </c>
      <c r="H24" s="299">
        <v>2020</v>
      </c>
      <c r="I24" s="299">
        <v>2021</v>
      </c>
      <c r="J24" s="299">
        <v>2022</v>
      </c>
      <c r="K24" s="299" t="s">
        <v>402</v>
      </c>
    </row>
    <row r="25" spans="2:14" ht="28.5">
      <c r="B25" s="673" t="s">
        <v>109</v>
      </c>
      <c r="C25" s="280" t="s">
        <v>43</v>
      </c>
      <c r="D25" s="122">
        <v>6816437</v>
      </c>
      <c r="E25" s="122">
        <v>6934467</v>
      </c>
      <c r="F25" s="122">
        <v>6968496</v>
      </c>
      <c r="G25" s="122">
        <v>7296821.7489949996</v>
      </c>
      <c r="H25" s="122" t="s">
        <v>45</v>
      </c>
      <c r="I25" s="122" t="s">
        <v>45</v>
      </c>
      <c r="J25" s="122">
        <v>8044555.10029699</v>
      </c>
      <c r="K25" s="313">
        <f t="shared" ref="K25:K30" si="0">(J25-G25)/G25</f>
        <v>0.10247384094382965</v>
      </c>
    </row>
    <row r="26" spans="2:14" ht="35.450000000000003" customHeight="1">
      <c r="B26" s="673"/>
      <c r="C26" s="288" t="s">
        <v>197</v>
      </c>
      <c r="D26" s="165">
        <v>6953281</v>
      </c>
      <c r="E26" s="165">
        <v>7080424</v>
      </c>
      <c r="F26" s="165">
        <v>7116004</v>
      </c>
      <c r="G26" s="165">
        <v>7450899.5875949999</v>
      </c>
      <c r="H26" s="165" t="s">
        <v>45</v>
      </c>
      <c r="I26" s="165" t="s">
        <v>45</v>
      </c>
      <c r="J26" s="165">
        <v>8205771.1333089899</v>
      </c>
      <c r="K26" s="166">
        <f t="shared" si="0"/>
        <v>0.10131280617051602</v>
      </c>
    </row>
    <row r="27" spans="2:14" ht="28.5">
      <c r="B27" s="673" t="s">
        <v>110</v>
      </c>
      <c r="C27" s="280" t="s">
        <v>43</v>
      </c>
      <c r="D27" s="122">
        <v>5696628</v>
      </c>
      <c r="E27" s="122">
        <v>5837572</v>
      </c>
      <c r="F27" s="122">
        <v>5717988</v>
      </c>
      <c r="G27" s="122">
        <v>5957770.7075359998</v>
      </c>
      <c r="H27" s="122" t="s">
        <v>45</v>
      </c>
      <c r="I27" s="122" t="s">
        <v>45</v>
      </c>
      <c r="J27" s="122">
        <v>6686331.9870379902</v>
      </c>
      <c r="K27" s="313">
        <f t="shared" si="0"/>
        <v>0.12228756614960548</v>
      </c>
    </row>
    <row r="28" spans="2:14" ht="34.15" customHeight="1">
      <c r="B28" s="673"/>
      <c r="C28" s="288" t="s">
        <v>197</v>
      </c>
      <c r="D28" s="165">
        <v>5777665</v>
      </c>
      <c r="E28" s="165">
        <v>5930899</v>
      </c>
      <c r="F28" s="165">
        <v>5803804</v>
      </c>
      <c r="G28" s="165">
        <v>6052233.8289939994</v>
      </c>
      <c r="H28" s="165" t="s">
        <v>45</v>
      </c>
      <c r="I28" s="165" t="s">
        <v>45</v>
      </c>
      <c r="J28" s="165">
        <v>6801681.6538979905</v>
      </c>
      <c r="K28" s="166">
        <f t="shared" si="0"/>
        <v>0.12382995206062025</v>
      </c>
      <c r="L28" s="31"/>
    </row>
    <row r="29" spans="2:14" ht="28.5">
      <c r="B29" s="673" t="s">
        <v>42</v>
      </c>
      <c r="C29" s="280" t="s">
        <v>43</v>
      </c>
      <c r="D29" s="122">
        <v>1119809</v>
      </c>
      <c r="E29" s="122">
        <v>1096894</v>
      </c>
      <c r="F29" s="122">
        <v>1250508</v>
      </c>
      <c r="G29" s="122">
        <v>1339051.041438</v>
      </c>
      <c r="H29" s="122" t="s">
        <v>45</v>
      </c>
      <c r="I29" s="122" t="s">
        <v>45</v>
      </c>
      <c r="J29" s="122">
        <v>1358223.1132789999</v>
      </c>
      <c r="K29" s="313">
        <f t="shared" si="0"/>
        <v>1.4317655748515077E-2</v>
      </c>
      <c r="L29" s="31"/>
    </row>
    <row r="30" spans="2:14" ht="39.6" customHeight="1">
      <c r="B30" s="673"/>
      <c r="C30" s="288" t="s">
        <v>197</v>
      </c>
      <c r="D30" s="165">
        <v>1175616</v>
      </c>
      <c r="E30" s="165">
        <v>1149524</v>
      </c>
      <c r="F30" s="165">
        <v>1312200</v>
      </c>
      <c r="G30" s="165">
        <v>1398665.758592</v>
      </c>
      <c r="H30" s="165" t="s">
        <v>45</v>
      </c>
      <c r="I30" s="165" t="s">
        <v>45</v>
      </c>
      <c r="J30" s="165">
        <v>1404089.4794329999</v>
      </c>
      <c r="K30" s="166">
        <f t="shared" si="0"/>
        <v>3.8777819558975788E-3</v>
      </c>
      <c r="L30" s="31"/>
    </row>
    <row r="31" spans="2:14">
      <c r="B31" s="2"/>
      <c r="C31" s="2"/>
      <c r="D31" s="2"/>
      <c r="E31" s="2"/>
      <c r="F31" s="2"/>
      <c r="G31" s="2"/>
      <c r="H31" s="2"/>
      <c r="I31" s="2"/>
      <c r="J31" s="2"/>
      <c r="K31" s="2"/>
      <c r="L31" s="2"/>
      <c r="M31" s="2"/>
    </row>
    <row r="46" spans="2:13">
      <c r="B46" s="2"/>
      <c r="C46" s="2"/>
      <c r="D46" s="2"/>
      <c r="E46" s="2"/>
      <c r="F46" s="2"/>
      <c r="G46" s="2"/>
      <c r="H46" s="2"/>
      <c r="I46" s="2"/>
      <c r="J46" s="2"/>
      <c r="K46" s="2"/>
      <c r="L46" s="2"/>
      <c r="M46" s="2"/>
    </row>
    <row r="48" spans="2:13">
      <c r="B48" s="2"/>
      <c r="C48" s="2"/>
      <c r="D48" s="2"/>
      <c r="E48" s="2"/>
      <c r="F48" s="2"/>
      <c r="G48" s="143"/>
      <c r="H48" s="2"/>
      <c r="I48" s="2"/>
      <c r="J48" s="2"/>
      <c r="K48" s="2"/>
      <c r="L48" s="2"/>
    </row>
    <row r="49" spans="1:14">
      <c r="B49" s="2"/>
      <c r="C49" s="2"/>
      <c r="D49" s="2"/>
      <c r="E49" s="2"/>
      <c r="F49" s="2"/>
      <c r="G49" s="2"/>
      <c r="H49" s="2"/>
      <c r="I49" s="2"/>
      <c r="J49" s="2"/>
      <c r="K49" s="2"/>
      <c r="L49" s="2"/>
    </row>
    <row r="50" spans="1:14">
      <c r="B50" s="2"/>
      <c r="C50" s="673" t="s">
        <v>43</v>
      </c>
      <c r="D50" s="673"/>
      <c r="E50" s="673"/>
      <c r="F50" s="673"/>
      <c r="G50" s="673"/>
      <c r="H50" s="673"/>
      <c r="I50" s="674" t="s">
        <v>197</v>
      </c>
      <c r="J50" s="674"/>
      <c r="K50" s="674"/>
      <c r="L50" s="674"/>
      <c r="M50" s="674"/>
      <c r="N50" s="674"/>
    </row>
    <row r="51" spans="1:14" ht="15" customHeight="1">
      <c r="B51" s="3"/>
      <c r="C51" s="695">
        <v>2019</v>
      </c>
      <c r="D51" s="696"/>
      <c r="E51" s="695">
        <v>2022</v>
      </c>
      <c r="F51" s="696"/>
      <c r="G51" s="695" t="s">
        <v>402</v>
      </c>
      <c r="H51" s="696"/>
      <c r="I51" s="692">
        <v>2019</v>
      </c>
      <c r="J51" s="693"/>
      <c r="K51" s="692">
        <v>2022</v>
      </c>
      <c r="L51" s="693"/>
      <c r="M51" s="692" t="s">
        <v>402</v>
      </c>
      <c r="N51" s="693"/>
    </row>
    <row r="52" spans="1:14">
      <c r="B52" s="3"/>
      <c r="C52" s="299" t="s">
        <v>52</v>
      </c>
      <c r="D52" s="299" t="s">
        <v>53</v>
      </c>
      <c r="E52" s="299" t="s">
        <v>52</v>
      </c>
      <c r="F52" s="299" t="s">
        <v>53</v>
      </c>
      <c r="G52" s="299" t="s">
        <v>52</v>
      </c>
      <c r="H52" s="299" t="s">
        <v>53</v>
      </c>
      <c r="I52" s="300" t="s">
        <v>52</v>
      </c>
      <c r="J52" s="300" t="s">
        <v>53</v>
      </c>
      <c r="K52" s="300" t="s">
        <v>52</v>
      </c>
      <c r="L52" s="300" t="s">
        <v>53</v>
      </c>
      <c r="M52" s="300" t="s">
        <v>52</v>
      </c>
      <c r="N52" s="300" t="s">
        <v>53</v>
      </c>
    </row>
    <row r="53" spans="1:14">
      <c r="B53" s="299" t="s">
        <v>48</v>
      </c>
      <c r="C53" s="127">
        <v>1675160.248805</v>
      </c>
      <c r="D53" s="113">
        <v>0.22957395787223689</v>
      </c>
      <c r="E53" s="127">
        <v>1879315.339659</v>
      </c>
      <c r="F53" s="113">
        <v>0.23361333426501352</v>
      </c>
      <c r="G53" s="113">
        <v>0.12187197672559212</v>
      </c>
      <c r="H53" s="168" t="s">
        <v>47</v>
      </c>
      <c r="I53" s="247">
        <v>1706155.5076329999</v>
      </c>
      <c r="J53" s="309">
        <v>0.2289865119741484</v>
      </c>
      <c r="K53" s="247">
        <v>1915008.2444250002</v>
      </c>
      <c r="L53" s="309">
        <v>0.23337334338409341</v>
      </c>
      <c r="M53" s="309">
        <v>0.12241131353949548</v>
      </c>
      <c r="N53" s="312" t="s">
        <v>47</v>
      </c>
    </row>
    <row r="54" spans="1:14">
      <c r="B54" s="299" t="s">
        <v>49</v>
      </c>
      <c r="C54" s="121">
        <v>5002952.6752380002</v>
      </c>
      <c r="D54" s="115">
        <v>0.68563449229482176</v>
      </c>
      <c r="E54" s="121">
        <v>5408665.1930299997</v>
      </c>
      <c r="F54" s="115">
        <v>0.67233863471583677</v>
      </c>
      <c r="G54" s="115">
        <v>8.1094614346456706E-2</v>
      </c>
      <c r="H54" s="167" t="s">
        <v>438</v>
      </c>
      <c r="I54" s="165">
        <v>5111208.4696919993</v>
      </c>
      <c r="J54" s="164">
        <v>0.6859854182173718</v>
      </c>
      <c r="K54" s="165">
        <v>5516183.5799940005</v>
      </c>
      <c r="L54" s="164">
        <v>0.67223219979931259</v>
      </c>
      <c r="M54" s="164">
        <v>7.9232751452692166E-2</v>
      </c>
      <c r="N54" s="169" t="s">
        <v>326</v>
      </c>
    </row>
    <row r="55" spans="1:14">
      <c r="B55" s="299" t="s">
        <v>50</v>
      </c>
      <c r="C55" s="123">
        <v>618708.82495200005</v>
      </c>
      <c r="D55" s="112">
        <v>8.479154983294139E-2</v>
      </c>
      <c r="E55" s="123">
        <v>756574.56760800001</v>
      </c>
      <c r="F55" s="112">
        <v>9.4048031019150921E-2</v>
      </c>
      <c r="G55" s="115">
        <v>0.22282814968203452</v>
      </c>
      <c r="H55" s="168" t="s">
        <v>316</v>
      </c>
      <c r="I55" s="165">
        <v>633535.61027000006</v>
      </c>
      <c r="J55" s="164">
        <v>8.502806980847967E-2</v>
      </c>
      <c r="K55" s="165">
        <v>774579.30888999999</v>
      </c>
      <c r="L55" s="164">
        <v>9.4394456816595335E-2</v>
      </c>
      <c r="M55" s="164">
        <v>0.22262947233524877</v>
      </c>
      <c r="N55" s="169" t="s">
        <v>316</v>
      </c>
    </row>
    <row r="56" spans="1:14">
      <c r="B56" s="299" t="s">
        <v>51</v>
      </c>
      <c r="C56" s="121">
        <v>7296821.7489949996</v>
      </c>
      <c r="D56" s="115">
        <v>1</v>
      </c>
      <c r="E56" s="121">
        <v>8044555.10029699</v>
      </c>
      <c r="F56" s="115">
        <v>1</v>
      </c>
      <c r="G56" s="115">
        <v>0.10247384094382965</v>
      </c>
      <c r="H56" s="167"/>
      <c r="I56" s="165">
        <v>7450899.5875949999</v>
      </c>
      <c r="J56" s="164">
        <v>1</v>
      </c>
      <c r="K56" s="165">
        <v>8205771.1333089899</v>
      </c>
      <c r="L56" s="164">
        <v>1</v>
      </c>
      <c r="M56" s="164">
        <v>0.10131280617051602</v>
      </c>
      <c r="N56" s="169"/>
    </row>
    <row r="57" spans="1:14">
      <c r="B57" s="2"/>
      <c r="C57" s="2"/>
      <c r="D57" s="2"/>
      <c r="E57" s="2"/>
      <c r="F57" s="2"/>
      <c r="G57" s="2"/>
      <c r="H57" s="2"/>
      <c r="I57" s="2"/>
      <c r="J57" s="2"/>
      <c r="K57" s="2"/>
      <c r="L57" s="2"/>
    </row>
    <row r="58" spans="1:14" ht="18" customHeight="1">
      <c r="B58" s="111" t="s">
        <v>158</v>
      </c>
      <c r="C58" s="111"/>
      <c r="D58" s="111"/>
      <c r="E58" s="111"/>
      <c r="F58" s="111"/>
      <c r="G58" s="111"/>
      <c r="H58" s="111"/>
      <c r="I58" s="111"/>
      <c r="J58" s="111"/>
      <c r="K58" s="111"/>
      <c r="L58" s="111"/>
      <c r="M58" s="111"/>
      <c r="N58" s="111"/>
    </row>
    <row r="59" spans="1:14">
      <c r="B59" s="2"/>
      <c r="C59" s="3"/>
      <c r="D59" s="3"/>
      <c r="E59" s="2"/>
      <c r="F59" s="2"/>
      <c r="G59" s="2"/>
      <c r="H59" s="2"/>
      <c r="I59" s="2"/>
      <c r="J59" s="2"/>
      <c r="K59" s="2"/>
      <c r="L59" s="2"/>
      <c r="M59" s="2"/>
    </row>
    <row r="60" spans="1:14">
      <c r="B60" s="2"/>
      <c r="C60" s="3"/>
      <c r="D60" s="3"/>
      <c r="E60" s="2"/>
      <c r="F60" s="2"/>
      <c r="G60" s="2"/>
      <c r="H60" s="2"/>
      <c r="I60" s="2"/>
      <c r="J60" s="2"/>
      <c r="K60" s="2"/>
      <c r="L60" s="2"/>
      <c r="M60" s="2"/>
    </row>
    <row r="61" spans="1:14" ht="27" customHeight="1">
      <c r="A61" s="7"/>
      <c r="B61" s="7"/>
      <c r="C61" s="120">
        <v>2016</v>
      </c>
      <c r="D61" s="120">
        <v>2017</v>
      </c>
      <c r="E61" s="120">
        <v>2018</v>
      </c>
      <c r="F61" s="120">
        <v>2019</v>
      </c>
      <c r="G61" s="120">
        <v>2020</v>
      </c>
      <c r="H61" s="120">
        <v>2021</v>
      </c>
      <c r="I61" s="120">
        <v>2022</v>
      </c>
      <c r="J61" s="120" t="s">
        <v>402</v>
      </c>
    </row>
    <row r="62" spans="1:14">
      <c r="A62" s="2"/>
      <c r="B62" s="299" t="s">
        <v>24</v>
      </c>
      <c r="C62" s="118">
        <v>355327</v>
      </c>
      <c r="D62" s="118">
        <v>484476</v>
      </c>
      <c r="E62" s="118">
        <v>334154</v>
      </c>
      <c r="F62" s="241">
        <v>476702.47850600001</v>
      </c>
      <c r="G62" s="241" t="s">
        <v>45</v>
      </c>
      <c r="H62" s="241" t="s">
        <v>45</v>
      </c>
      <c r="I62" s="241">
        <v>506071.62078599998</v>
      </c>
      <c r="J62" s="140">
        <f t="shared" ref="J62:J68" si="1">(I62-F62)/F62</f>
        <v>6.160895653835019E-2</v>
      </c>
    </row>
    <row r="63" spans="1:14">
      <c r="A63" s="2"/>
      <c r="B63" s="299" t="s">
        <v>25</v>
      </c>
      <c r="C63" s="118">
        <v>398869</v>
      </c>
      <c r="D63" s="118">
        <v>407294</v>
      </c>
      <c r="E63" s="118">
        <v>611583</v>
      </c>
      <c r="F63" s="241">
        <v>438938.28470600001</v>
      </c>
      <c r="G63" s="241" t="s">
        <v>45</v>
      </c>
      <c r="H63" s="241">
        <v>476134.22916599998</v>
      </c>
      <c r="I63" s="241">
        <v>598719.50480600004</v>
      </c>
      <c r="J63" s="140">
        <f t="shared" si="1"/>
        <v>0.36401750694182711</v>
      </c>
      <c r="K63" s="2"/>
    </row>
    <row r="64" spans="1:14">
      <c r="A64" s="2"/>
      <c r="B64" s="299" t="s">
        <v>26</v>
      </c>
      <c r="C64" s="118">
        <v>542504</v>
      </c>
      <c r="D64" s="118">
        <v>624165</v>
      </c>
      <c r="E64" s="118">
        <v>606314</v>
      </c>
      <c r="F64" s="241">
        <v>759519.48559299996</v>
      </c>
      <c r="G64" s="241" t="s">
        <v>45</v>
      </c>
      <c r="H64" s="241">
        <v>668381.77770199999</v>
      </c>
      <c r="I64" s="241">
        <v>774524.21406699996</v>
      </c>
      <c r="J64" s="140">
        <f t="shared" si="1"/>
        <v>1.9755554345370033E-2</v>
      </c>
      <c r="K64" s="2"/>
    </row>
    <row r="65" spans="1:13">
      <c r="A65" s="2"/>
      <c r="B65" s="299" t="s">
        <v>27</v>
      </c>
      <c r="C65" s="118">
        <v>2163592</v>
      </c>
      <c r="D65" s="118">
        <v>2166491</v>
      </c>
      <c r="E65" s="118">
        <v>2023401</v>
      </c>
      <c r="F65" s="241">
        <v>2138955.332004</v>
      </c>
      <c r="G65" s="241">
        <v>1887392.6705839999</v>
      </c>
      <c r="H65" s="241">
        <v>2250435.0287410002</v>
      </c>
      <c r="I65" s="241">
        <v>2437216.6673499998</v>
      </c>
      <c r="J65" s="140">
        <f t="shared" si="1"/>
        <v>0.13944252639748067</v>
      </c>
      <c r="K65" s="2"/>
    </row>
    <row r="66" spans="1:13">
      <c r="A66" s="2"/>
      <c r="B66" s="299" t="s">
        <v>28</v>
      </c>
      <c r="C66" s="118">
        <v>2782735</v>
      </c>
      <c r="D66" s="118">
        <v>2734775</v>
      </c>
      <c r="E66" s="118">
        <v>2773216</v>
      </c>
      <c r="F66" s="241">
        <v>2863997.3432339998</v>
      </c>
      <c r="G66" s="241">
        <v>2496987.3466079999</v>
      </c>
      <c r="H66" s="241">
        <v>2773667.3131019999</v>
      </c>
      <c r="I66" s="241">
        <v>2971448.52568</v>
      </c>
      <c r="J66" s="140">
        <f t="shared" si="1"/>
        <v>3.7517905768958311E-2</v>
      </c>
      <c r="K66" s="2"/>
    </row>
    <row r="67" spans="1:13">
      <c r="A67" s="2"/>
      <c r="B67" s="299" t="s">
        <v>29</v>
      </c>
      <c r="C67" s="118">
        <v>573411</v>
      </c>
      <c r="D67" s="118">
        <v>517266</v>
      </c>
      <c r="E67" s="118">
        <v>619829</v>
      </c>
      <c r="F67" s="241">
        <v>618708.82495200005</v>
      </c>
      <c r="G67" s="241">
        <v>634022.99977999995</v>
      </c>
      <c r="H67" s="241">
        <v>696834.23054699996</v>
      </c>
      <c r="I67" s="241">
        <v>756574.56760800001</v>
      </c>
      <c r="J67" s="140">
        <f t="shared" si="1"/>
        <v>0.22282814968203452</v>
      </c>
      <c r="K67" s="2"/>
    </row>
    <row r="68" spans="1:13">
      <c r="A68" s="2"/>
      <c r="B68" s="299" t="s">
        <v>30</v>
      </c>
      <c r="C68" s="170">
        <v>6816437</v>
      </c>
      <c r="D68" s="170">
        <v>6934467</v>
      </c>
      <c r="E68" s="170">
        <v>6968496</v>
      </c>
      <c r="F68" s="170">
        <v>7296821.7489949996</v>
      </c>
      <c r="G68" s="170" t="s">
        <v>45</v>
      </c>
      <c r="H68" s="170" t="s">
        <v>45</v>
      </c>
      <c r="I68" s="170">
        <v>8044555.10029699</v>
      </c>
      <c r="J68" s="140">
        <f t="shared" si="1"/>
        <v>0.10247384094382965</v>
      </c>
      <c r="K68" s="2"/>
    </row>
    <row r="69" spans="1:13">
      <c r="A69" s="2"/>
      <c r="B69" s="2"/>
      <c r="C69" s="2"/>
      <c r="D69" s="2"/>
      <c r="E69" s="2"/>
      <c r="F69" s="2"/>
      <c r="G69" s="2"/>
      <c r="H69" s="2"/>
      <c r="I69" s="2"/>
      <c r="J69" s="2"/>
    </row>
    <row r="70" spans="1:13" s="7" customFormat="1" ht="14.25"/>
    <row r="71" spans="1:13" ht="28.5">
      <c r="A71" s="7"/>
      <c r="B71" s="7"/>
      <c r="C71" s="258">
        <v>2016</v>
      </c>
      <c r="D71" s="258">
        <v>2017</v>
      </c>
      <c r="E71" s="258">
        <v>2018</v>
      </c>
      <c r="F71" s="258">
        <v>2019</v>
      </c>
      <c r="G71" s="258">
        <v>2020</v>
      </c>
      <c r="H71" s="258">
        <v>2021</v>
      </c>
      <c r="I71" s="258">
        <v>2022</v>
      </c>
      <c r="J71" s="258" t="s">
        <v>402</v>
      </c>
      <c r="K71" s="7"/>
    </row>
    <row r="72" spans="1:13">
      <c r="A72" s="2"/>
      <c r="B72" s="258" t="s">
        <v>24</v>
      </c>
      <c r="C72" s="165">
        <v>360470</v>
      </c>
      <c r="D72" s="165">
        <v>491232</v>
      </c>
      <c r="E72" s="165">
        <v>340036</v>
      </c>
      <c r="F72" s="165">
        <v>482667.89753100002</v>
      </c>
      <c r="G72" s="165" t="s">
        <v>45</v>
      </c>
      <c r="H72" s="165" t="s">
        <v>45</v>
      </c>
      <c r="I72" s="165">
        <v>510641.81673299999</v>
      </c>
      <c r="J72" s="164">
        <v>6.160895653835019E-2</v>
      </c>
      <c r="K72" s="2"/>
    </row>
    <row r="73" spans="1:13">
      <c r="A73" s="2"/>
      <c r="B73" s="258" t="s">
        <v>25</v>
      </c>
      <c r="C73" s="165">
        <v>407471</v>
      </c>
      <c r="D73" s="165">
        <v>417551</v>
      </c>
      <c r="E73" s="165">
        <v>624999</v>
      </c>
      <c r="F73" s="165">
        <v>448059.62440500001</v>
      </c>
      <c r="G73" s="165" t="s">
        <v>45</v>
      </c>
      <c r="H73" s="165">
        <v>481806.47433599998</v>
      </c>
      <c r="I73" s="165">
        <v>612409.841273</v>
      </c>
      <c r="J73" s="164">
        <v>6.160895653835019E-2</v>
      </c>
      <c r="K73" s="2"/>
    </row>
    <row r="74" spans="1:13">
      <c r="A74" s="2"/>
      <c r="B74" s="258" t="s">
        <v>26</v>
      </c>
      <c r="C74" s="165">
        <v>555415</v>
      </c>
      <c r="D74" s="165">
        <v>640320</v>
      </c>
      <c r="E74" s="165">
        <v>620413</v>
      </c>
      <c r="F74" s="165">
        <v>775427.98569699994</v>
      </c>
      <c r="G74" s="165" t="s">
        <v>45</v>
      </c>
      <c r="H74" s="165">
        <v>679163.34738799999</v>
      </c>
      <c r="I74" s="165">
        <v>791956.58641899994</v>
      </c>
      <c r="J74" s="164">
        <v>6.160895653835019E-2</v>
      </c>
      <c r="K74" s="2"/>
    </row>
    <row r="75" spans="1:13">
      <c r="A75" s="2"/>
      <c r="B75" s="258" t="s">
        <v>27</v>
      </c>
      <c r="C75" s="165">
        <v>2205217</v>
      </c>
      <c r="D75" s="165">
        <v>2202933</v>
      </c>
      <c r="E75" s="165">
        <v>2066966</v>
      </c>
      <c r="F75" s="165">
        <v>2183207.6802460002</v>
      </c>
      <c r="G75" s="165">
        <v>1922339.7276699999</v>
      </c>
      <c r="H75" s="165">
        <v>2289685.5266170003</v>
      </c>
      <c r="I75" s="165">
        <v>2481534.5105979997</v>
      </c>
      <c r="J75" s="164">
        <v>6.160895653835019E-2</v>
      </c>
      <c r="K75" s="2"/>
    </row>
    <row r="76" spans="1:13">
      <c r="A76" s="2"/>
      <c r="B76" s="258" t="s">
        <v>28</v>
      </c>
      <c r="C76" s="165">
        <v>2838816</v>
      </c>
      <c r="D76" s="165">
        <v>2796443</v>
      </c>
      <c r="E76" s="165">
        <v>2829512</v>
      </c>
      <c r="F76" s="165">
        <v>2928000.789446</v>
      </c>
      <c r="G76" s="165">
        <v>2543687.5999579998</v>
      </c>
      <c r="H76" s="165">
        <v>2826537.4410939999</v>
      </c>
      <c r="I76" s="165">
        <v>3034649.0693959999</v>
      </c>
      <c r="J76" s="164">
        <v>6.160895653835019E-2</v>
      </c>
      <c r="K76" s="2"/>
    </row>
    <row r="77" spans="1:13">
      <c r="A77" s="2"/>
      <c r="B77" s="258" t="s">
        <v>29</v>
      </c>
      <c r="C77" s="165">
        <v>585892</v>
      </c>
      <c r="D77" s="165">
        <v>531944</v>
      </c>
      <c r="E77" s="165">
        <v>634078</v>
      </c>
      <c r="F77" s="165">
        <v>633535.61027000006</v>
      </c>
      <c r="G77" s="165">
        <v>646538.11785499996</v>
      </c>
      <c r="H77" s="165">
        <v>710120.688203</v>
      </c>
      <c r="I77" s="165">
        <v>774579.30888999999</v>
      </c>
      <c r="J77" s="164">
        <v>6.160895653835019E-2</v>
      </c>
      <c r="K77" s="2"/>
    </row>
    <row r="78" spans="1:13">
      <c r="A78" s="2"/>
      <c r="B78" s="258" t="s">
        <v>30</v>
      </c>
      <c r="C78" s="171">
        <v>6953281</v>
      </c>
      <c r="D78" s="171">
        <v>7080424</v>
      </c>
      <c r="E78" s="171">
        <v>7116004</v>
      </c>
      <c r="F78" s="171">
        <v>7450899.5875949999</v>
      </c>
      <c r="G78" s="165" t="s">
        <v>45</v>
      </c>
      <c r="H78" s="165" t="s">
        <v>45</v>
      </c>
      <c r="I78" s="165">
        <v>8205771.1333089899</v>
      </c>
      <c r="J78" s="164">
        <v>6.160895653835019E-2</v>
      </c>
      <c r="K78" s="2"/>
    </row>
    <row r="79" spans="1:13">
      <c r="A79" s="2"/>
      <c r="B79" s="2"/>
      <c r="C79" s="2"/>
      <c r="D79" s="2"/>
      <c r="E79" s="2"/>
      <c r="F79" s="2"/>
      <c r="G79" s="2"/>
      <c r="H79" s="2"/>
      <c r="I79" s="2"/>
      <c r="J79" s="2"/>
      <c r="K79" s="2"/>
      <c r="L79" s="2"/>
      <c r="M79" s="2"/>
    </row>
    <row r="80" spans="1:13">
      <c r="D80" s="2"/>
      <c r="E80" s="2"/>
      <c r="F80" s="2"/>
      <c r="G80" s="2"/>
      <c r="H80" s="2"/>
      <c r="I80" s="2"/>
    </row>
    <row r="81" spans="1:14" ht="18">
      <c r="B81" s="111" t="s">
        <v>159</v>
      </c>
      <c r="C81" s="111"/>
      <c r="D81" s="111"/>
      <c r="E81" s="111"/>
      <c r="F81" s="111"/>
      <c r="G81" s="111"/>
      <c r="H81" s="111"/>
      <c r="I81" s="111"/>
      <c r="J81" s="111"/>
      <c r="K81" s="111"/>
      <c r="L81" s="111"/>
      <c r="M81" s="111"/>
      <c r="N81" s="111"/>
    </row>
    <row r="82" spans="1:14">
      <c r="B82" s="2"/>
      <c r="C82" s="2"/>
      <c r="D82" s="2"/>
      <c r="E82" s="2"/>
      <c r="F82" s="2"/>
      <c r="K82" s="2"/>
      <c r="L82" s="2"/>
      <c r="M82" s="2"/>
    </row>
    <row r="83" spans="1:14">
      <c r="B83" s="2"/>
      <c r="C83" s="2"/>
      <c r="D83" s="314" t="s">
        <v>43</v>
      </c>
      <c r="E83" s="300" t="s">
        <v>197</v>
      </c>
      <c r="K83" s="2"/>
      <c r="L83" s="2"/>
      <c r="M83" s="8"/>
    </row>
    <row r="84" spans="1:14" ht="24" customHeight="1">
      <c r="B84" s="681" t="s">
        <v>44</v>
      </c>
      <c r="C84" s="250" t="s">
        <v>31</v>
      </c>
      <c r="D84" s="104">
        <v>934635.14555699995</v>
      </c>
      <c r="E84" s="351">
        <v>934635.14555699995</v>
      </c>
      <c r="G84" s="30"/>
      <c r="K84" s="2"/>
      <c r="L84" s="2"/>
    </row>
    <row r="85" spans="1:14">
      <c r="B85" s="681"/>
      <c r="C85" s="250" t="s">
        <v>406</v>
      </c>
      <c r="D85" s="331">
        <v>-2.8151589385425561E-2</v>
      </c>
      <c r="E85" s="346">
        <v>-2.8151589385425561E-2</v>
      </c>
      <c r="K85" s="2"/>
      <c r="L85" s="2"/>
      <c r="M85" s="2"/>
    </row>
    <row r="86" spans="1:14" ht="30">
      <c r="A86" s="242"/>
      <c r="B86" s="681" t="s">
        <v>66</v>
      </c>
      <c r="C86" s="250" t="s">
        <v>31</v>
      </c>
      <c r="D86" s="175">
        <v>1889425.2564699999</v>
      </c>
      <c r="E86" s="317">
        <v>1964733.5810179999</v>
      </c>
      <c r="K86" s="2"/>
      <c r="L86" s="2"/>
      <c r="M86" s="2"/>
    </row>
    <row r="87" spans="1:14">
      <c r="A87" s="242"/>
      <c r="B87" s="681"/>
      <c r="C87" s="250" t="s">
        <v>406</v>
      </c>
      <c r="D87" s="331">
        <v>-0.10563805697328155</v>
      </c>
      <c r="E87" s="323">
        <v>-0.1013360125907543</v>
      </c>
      <c r="K87" s="2"/>
      <c r="L87" s="2"/>
      <c r="M87" s="2"/>
    </row>
    <row r="88" spans="1:14" ht="30">
      <c r="A88" s="242"/>
      <c r="B88" s="681" t="s">
        <v>64</v>
      </c>
      <c r="C88" s="250" t="s">
        <v>31</v>
      </c>
      <c r="D88" s="175">
        <v>5125101.9954150002</v>
      </c>
      <c r="E88" s="317">
        <v>5125101.9954150002</v>
      </c>
      <c r="K88" s="2"/>
      <c r="L88" s="2"/>
      <c r="M88" s="2"/>
    </row>
    <row r="89" spans="1:14">
      <c r="A89" s="242"/>
      <c r="B89" s="681"/>
      <c r="C89" s="250" t="s">
        <v>406</v>
      </c>
      <c r="D89" s="332">
        <v>0.26172487445404796</v>
      </c>
      <c r="E89" s="347">
        <v>0.24408192004289456</v>
      </c>
      <c r="K89" s="2"/>
      <c r="L89" s="2"/>
      <c r="M89" s="2"/>
    </row>
    <row r="90" spans="1:14" ht="30">
      <c r="A90" s="242"/>
      <c r="B90" s="681" t="s">
        <v>4</v>
      </c>
      <c r="C90" s="250" t="s">
        <v>31</v>
      </c>
      <c r="D90" s="349">
        <v>95392.702854999996</v>
      </c>
      <c r="E90" s="317">
        <v>116566.97355</v>
      </c>
      <c r="G90" s="27"/>
      <c r="K90" s="2"/>
      <c r="L90" s="2"/>
      <c r="M90" s="2"/>
    </row>
    <row r="91" spans="1:14">
      <c r="A91" s="242"/>
      <c r="B91" s="681"/>
      <c r="C91" s="250" t="s">
        <v>406</v>
      </c>
      <c r="D91" s="332">
        <v>-0.40578836344501407</v>
      </c>
      <c r="E91" s="347">
        <v>-0.27389150272119878</v>
      </c>
      <c r="K91" s="2"/>
      <c r="L91" s="2"/>
      <c r="M91" s="2"/>
    </row>
    <row r="92" spans="1:14" ht="30">
      <c r="B92" s="681" t="s">
        <v>46</v>
      </c>
      <c r="C92" s="250" t="s">
        <v>31</v>
      </c>
      <c r="D92" s="350">
        <v>8044555.10029699</v>
      </c>
      <c r="E92" s="319">
        <v>8205771.1333089899</v>
      </c>
    </row>
    <row r="93" spans="1:14">
      <c r="B93" s="681"/>
      <c r="C93" s="250" t="s">
        <v>406</v>
      </c>
      <c r="D93" s="334">
        <v>0.10247384094382965</v>
      </c>
      <c r="E93" s="324">
        <v>0.10131280617051602</v>
      </c>
    </row>
    <row r="95" spans="1:14" ht="18">
      <c r="B95" s="111" t="s">
        <v>182</v>
      </c>
      <c r="C95" s="111"/>
      <c r="D95" s="111"/>
      <c r="E95" s="111"/>
      <c r="F95" s="111"/>
      <c r="G95" s="111"/>
      <c r="H95" s="111"/>
      <c r="I95" s="111"/>
      <c r="J95" s="111"/>
      <c r="K95" s="111"/>
      <c r="L95" s="111"/>
      <c r="M95" s="111"/>
      <c r="N95" s="111"/>
    </row>
    <row r="97" spans="2:11">
      <c r="D97" s="299">
        <v>2016</v>
      </c>
      <c r="E97" s="299">
        <v>2017</v>
      </c>
      <c r="F97" s="299">
        <v>2018</v>
      </c>
      <c r="G97" s="299">
        <v>2019</v>
      </c>
      <c r="H97" s="299">
        <v>2020</v>
      </c>
      <c r="I97" s="299">
        <v>2021</v>
      </c>
      <c r="J97" s="299">
        <v>2022</v>
      </c>
      <c r="K97" s="474" t="s">
        <v>402</v>
      </c>
    </row>
    <row r="98" spans="2:11">
      <c r="B98" s="673" t="s">
        <v>43</v>
      </c>
      <c r="C98" s="299" t="s">
        <v>183</v>
      </c>
      <c r="D98" s="127">
        <v>4004956</v>
      </c>
      <c r="E98" s="127">
        <v>4148537</v>
      </c>
      <c r="F98" s="101">
        <v>4167696</v>
      </c>
      <c r="G98" s="311">
        <v>4406868.6114530005</v>
      </c>
      <c r="H98" s="311" t="s">
        <v>45</v>
      </c>
      <c r="I98" s="311" t="s">
        <v>45</v>
      </c>
      <c r="J98" s="311">
        <v>5161659.8815439995</v>
      </c>
      <c r="K98" s="96">
        <f>(J98-G98)/G98</f>
        <v>0.17127610025163306</v>
      </c>
    </row>
    <row r="99" spans="2:11" ht="29.45" customHeight="1">
      <c r="B99" s="673"/>
      <c r="C99" s="314" t="s">
        <v>184</v>
      </c>
      <c r="D99" s="172">
        <v>2811481</v>
      </c>
      <c r="E99" s="103">
        <v>2785929</v>
      </c>
      <c r="F99" s="122">
        <v>2803378</v>
      </c>
      <c r="G99" s="243">
        <v>2889953.1375569999</v>
      </c>
      <c r="H99" s="311" t="s">
        <v>45</v>
      </c>
      <c r="I99" s="311" t="s">
        <v>45</v>
      </c>
      <c r="J99" s="243">
        <v>2882895.2187589998</v>
      </c>
      <c r="K99" s="96">
        <f>(J99-G99)/G99</f>
        <v>-2.4422260369129875E-3</v>
      </c>
    </row>
    <row r="100" spans="2:11">
      <c r="B100" s="674" t="s">
        <v>197</v>
      </c>
      <c r="C100" s="315" t="s">
        <v>183</v>
      </c>
      <c r="D100" s="165">
        <v>4033568</v>
      </c>
      <c r="E100" s="165">
        <v>4180986</v>
      </c>
      <c r="F100" s="165">
        <v>4203685</v>
      </c>
      <c r="G100" s="184">
        <v>4438818.4259320004</v>
      </c>
      <c r="H100" s="184" t="s">
        <v>45</v>
      </c>
      <c r="I100" s="184" t="s">
        <v>45</v>
      </c>
      <c r="J100" s="184">
        <v>5205536.6231469996</v>
      </c>
      <c r="K100" s="248">
        <f t="shared" ref="K100:K101" si="2">(J100-G100)/G100</f>
        <v>0.17273024567433495</v>
      </c>
    </row>
    <row r="101" spans="2:11">
      <c r="B101" s="674"/>
      <c r="C101" s="316" t="s">
        <v>184</v>
      </c>
      <c r="D101" s="165">
        <v>2919713</v>
      </c>
      <c r="E101" s="165">
        <v>2899437</v>
      </c>
      <c r="F101" s="165">
        <v>2914896</v>
      </c>
      <c r="G101" s="184">
        <v>3012081.161688</v>
      </c>
      <c r="H101" s="184" t="s">
        <v>45</v>
      </c>
      <c r="I101" s="184" t="s">
        <v>45</v>
      </c>
      <c r="J101" s="184">
        <v>3000234.5101669999</v>
      </c>
      <c r="K101" s="166">
        <f t="shared" si="2"/>
        <v>-3.9330452551156027E-3</v>
      </c>
    </row>
  </sheetData>
  <mergeCells count="24">
    <mergeCell ref="B98:B99"/>
    <mergeCell ref="B100:B101"/>
    <mergeCell ref="B29:B30"/>
    <mergeCell ref="B25:B26"/>
    <mergeCell ref="B86:B87"/>
    <mergeCell ref="B90:B91"/>
    <mergeCell ref="B88:B89"/>
    <mergeCell ref="B92:B93"/>
    <mergeCell ref="C50:H50"/>
    <mergeCell ref="B84:B85"/>
    <mergeCell ref="B27:B28"/>
    <mergeCell ref="B2:N4"/>
    <mergeCell ref="B5:N5"/>
    <mergeCell ref="B8:N13"/>
    <mergeCell ref="K51:L51"/>
    <mergeCell ref="I50:N50"/>
    <mergeCell ref="B6:M7"/>
    <mergeCell ref="C51:D51"/>
    <mergeCell ref="M51:N51"/>
    <mergeCell ref="I51:J51"/>
    <mergeCell ref="E51:F51"/>
    <mergeCell ref="G51:H51"/>
    <mergeCell ref="E17:E19"/>
    <mergeCell ref="M16:N16"/>
  </mergeCells>
  <pageMargins left="0.7" right="0.7" top="0.75" bottom="0.75" header="0.3" footer="0.3"/>
  <pageSetup paperSize="9" scale="3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188"/>
    <pageSetUpPr fitToPage="1"/>
  </sheetPr>
  <dimension ref="A1:O78"/>
  <sheetViews>
    <sheetView showGridLines="0" zoomScale="90" zoomScaleNormal="90" workbookViewId="0">
      <selection activeCell="B2" sqref="B2:O4"/>
    </sheetView>
  </sheetViews>
  <sheetFormatPr baseColWidth="10" defaultColWidth="11.5703125" defaultRowHeight="14.25"/>
  <cols>
    <col min="1" max="1" width="11.5703125" style="2"/>
    <col min="2" max="2" width="26.85546875" style="2" customWidth="1"/>
    <col min="3" max="3" width="20.28515625" style="2" customWidth="1"/>
    <col min="4" max="6" width="11.5703125" style="2"/>
    <col min="7" max="7" width="27.140625" style="2" customWidth="1"/>
    <col min="8" max="11" width="11.5703125" style="2"/>
    <col min="12" max="13" width="31.140625" style="2" customWidth="1"/>
    <col min="14" max="16384" width="11.5703125" style="2"/>
  </cols>
  <sheetData>
    <row r="1" spans="2:15" customFormat="1" ht="15"/>
    <row r="2" spans="2:15" customFormat="1" ht="15" customHeight="1">
      <c r="B2" s="677" t="s">
        <v>186</v>
      </c>
      <c r="C2" s="678"/>
      <c r="D2" s="678"/>
      <c r="E2" s="678"/>
      <c r="F2" s="678"/>
      <c r="G2" s="678"/>
      <c r="H2" s="678"/>
      <c r="I2" s="678"/>
      <c r="J2" s="678"/>
      <c r="K2" s="678"/>
      <c r="L2" s="678"/>
      <c r="M2" s="678"/>
      <c r="N2" s="678"/>
      <c r="O2" s="678"/>
    </row>
    <row r="3" spans="2:15" customFormat="1" ht="15" customHeight="1">
      <c r="B3" s="677"/>
      <c r="C3" s="678"/>
      <c r="D3" s="678"/>
      <c r="E3" s="678"/>
      <c r="F3" s="678"/>
      <c r="G3" s="678"/>
      <c r="H3" s="678"/>
      <c r="I3" s="678"/>
      <c r="J3" s="678"/>
      <c r="K3" s="678"/>
      <c r="L3" s="678"/>
      <c r="M3" s="678"/>
      <c r="N3" s="678"/>
      <c r="O3" s="678"/>
    </row>
    <row r="4" spans="2:15" customFormat="1" ht="15.75" customHeight="1">
      <c r="B4" s="677"/>
      <c r="C4" s="678"/>
      <c r="D4" s="678"/>
      <c r="E4" s="678"/>
      <c r="F4" s="678"/>
      <c r="G4" s="678"/>
      <c r="H4" s="678"/>
      <c r="I4" s="678"/>
      <c r="J4" s="678"/>
      <c r="K4" s="678"/>
      <c r="L4" s="678"/>
      <c r="M4" s="678"/>
      <c r="N4" s="678"/>
      <c r="O4" s="678"/>
    </row>
    <row r="5" spans="2:15" s="379" customFormat="1">
      <c r="B5" s="682" t="s">
        <v>454</v>
      </c>
      <c r="C5" s="682"/>
      <c r="D5" s="682"/>
      <c r="E5" s="682"/>
      <c r="F5" s="682"/>
      <c r="G5" s="682"/>
      <c r="H5" s="682"/>
      <c r="I5" s="682"/>
      <c r="J5" s="682"/>
      <c r="K5" s="682"/>
      <c r="L5" s="682"/>
      <c r="M5" s="682"/>
      <c r="N5" s="682"/>
    </row>
    <row r="6" spans="2:15" customFormat="1" ht="15"/>
    <row r="7" spans="2:15" customFormat="1" ht="15" customHeight="1">
      <c r="B7" s="683" t="s">
        <v>440</v>
      </c>
      <c r="C7" s="684"/>
      <c r="D7" s="684"/>
      <c r="E7" s="684"/>
      <c r="F7" s="684"/>
      <c r="G7" s="684"/>
      <c r="H7" s="684"/>
      <c r="I7" s="684"/>
      <c r="J7" s="684"/>
      <c r="K7" s="684"/>
      <c r="L7" s="684"/>
      <c r="M7" s="684"/>
      <c r="N7" s="684"/>
      <c r="O7" s="685"/>
    </row>
    <row r="8" spans="2:15" customFormat="1" ht="15">
      <c r="B8" s="686"/>
      <c r="C8" s="687"/>
      <c r="D8" s="687"/>
      <c r="E8" s="687"/>
      <c r="F8" s="687"/>
      <c r="G8" s="687"/>
      <c r="H8" s="687"/>
      <c r="I8" s="687"/>
      <c r="J8" s="687"/>
      <c r="K8" s="687"/>
      <c r="L8" s="687"/>
      <c r="M8" s="687"/>
      <c r="N8" s="687"/>
      <c r="O8" s="688"/>
    </row>
    <row r="9" spans="2:15" customFormat="1" ht="15">
      <c r="B9" s="686"/>
      <c r="C9" s="687"/>
      <c r="D9" s="687"/>
      <c r="E9" s="687"/>
      <c r="F9" s="687"/>
      <c r="G9" s="687"/>
      <c r="H9" s="687"/>
      <c r="I9" s="687"/>
      <c r="J9" s="687"/>
      <c r="K9" s="687"/>
      <c r="L9" s="687"/>
      <c r="M9" s="687"/>
      <c r="N9" s="687"/>
      <c r="O9" s="688"/>
    </row>
    <row r="10" spans="2:15" customFormat="1" ht="15">
      <c r="B10" s="686"/>
      <c r="C10" s="687"/>
      <c r="D10" s="687"/>
      <c r="E10" s="687"/>
      <c r="F10" s="687"/>
      <c r="G10" s="687"/>
      <c r="H10" s="687"/>
      <c r="I10" s="687"/>
      <c r="J10" s="687"/>
      <c r="K10" s="687"/>
      <c r="L10" s="687"/>
      <c r="M10" s="687"/>
      <c r="N10" s="687"/>
      <c r="O10" s="688"/>
    </row>
    <row r="11" spans="2:15" customFormat="1" ht="15">
      <c r="B11" s="689"/>
      <c r="C11" s="690"/>
      <c r="D11" s="690"/>
      <c r="E11" s="690"/>
      <c r="F11" s="690"/>
      <c r="G11" s="690"/>
      <c r="H11" s="690"/>
      <c r="I11" s="690"/>
      <c r="J11" s="690"/>
      <c r="K11" s="690"/>
      <c r="L11" s="690"/>
      <c r="M11" s="690"/>
      <c r="N11" s="690"/>
      <c r="O11" s="691"/>
    </row>
    <row r="12" spans="2:15" customFormat="1" ht="15"/>
    <row r="13" spans="2:15" customFormat="1" ht="15"/>
    <row r="14" spans="2:15" customFormat="1" ht="18">
      <c r="B14" s="147" t="s">
        <v>43</v>
      </c>
      <c r="C14" s="147"/>
      <c r="D14" s="147"/>
      <c r="E14" s="147"/>
      <c r="F14" s="2"/>
      <c r="G14" s="228" t="s">
        <v>197</v>
      </c>
      <c r="H14" s="228"/>
      <c r="I14" s="228"/>
      <c r="J14" s="228"/>
      <c r="L14" s="699" t="s">
        <v>449</v>
      </c>
      <c r="M14" s="699"/>
      <c r="N14" s="699"/>
      <c r="O14" s="405"/>
    </row>
    <row r="15" spans="2:15" s="555" customFormat="1" ht="18" customHeight="1">
      <c r="B15" s="551">
        <f>C23</f>
        <v>1358223.1132789999</v>
      </c>
      <c r="C15" s="552" t="s">
        <v>412</v>
      </c>
      <c r="D15" s="552"/>
      <c r="E15" s="552"/>
      <c r="F15" s="7"/>
      <c r="G15" s="553">
        <f>E23</f>
        <v>1404089.4794329999</v>
      </c>
      <c r="H15" s="403" t="s">
        <v>412</v>
      </c>
      <c r="I15" s="554"/>
      <c r="J15" s="554"/>
      <c r="L15" s="545">
        <v>38530097</v>
      </c>
      <c r="M15" s="546" t="s">
        <v>412</v>
      </c>
      <c r="N15" s="546"/>
      <c r="O15" s="556"/>
    </row>
    <row r="16" spans="2:15" s="555" customFormat="1" ht="15">
      <c r="B16" s="562" t="s">
        <v>413</v>
      </c>
      <c r="C16" s="548">
        <f>D23</f>
        <v>1.4317655748515077E-2</v>
      </c>
      <c r="D16" s="557"/>
      <c r="E16" s="148"/>
      <c r="F16" s="7"/>
      <c r="G16" s="563" t="s">
        <v>413</v>
      </c>
      <c r="H16" s="549">
        <f>F23</f>
        <v>3.8777819558975788E-3</v>
      </c>
      <c r="I16" s="558"/>
      <c r="J16" s="259"/>
      <c r="L16" s="564" t="s">
        <v>415</v>
      </c>
      <c r="M16" s="559">
        <v>1.2999999999999999E-2</v>
      </c>
      <c r="N16" s="560"/>
      <c r="O16" s="556"/>
    </row>
    <row r="17" spans="2:15" s="7" customFormat="1" ht="15.75" customHeight="1">
      <c r="B17" s="496" t="s">
        <v>414</v>
      </c>
      <c r="C17" s="548">
        <f>I36</f>
        <v>0.168837567316663</v>
      </c>
      <c r="D17" s="557"/>
      <c r="E17" s="557"/>
      <c r="G17" s="547" t="s">
        <v>414</v>
      </c>
      <c r="H17" s="549">
        <f>I47</f>
        <v>0.17110999766170648</v>
      </c>
      <c r="I17" s="558"/>
      <c r="J17" s="558"/>
      <c r="L17" s="561" t="s">
        <v>414</v>
      </c>
      <c r="M17" s="550">
        <v>0.28399999999999997</v>
      </c>
      <c r="N17" s="560"/>
      <c r="O17" s="556"/>
    </row>
    <row r="18" spans="2:15">
      <c r="B18" s="80"/>
    </row>
    <row r="20" spans="2:15" ht="27.6" customHeight="1">
      <c r="B20" s="9"/>
      <c r="C20" s="673" t="s">
        <v>43</v>
      </c>
      <c r="D20" s="673"/>
      <c r="E20" s="674" t="s">
        <v>197</v>
      </c>
      <c r="F20" s="674"/>
      <c r="G20" s="700" t="s">
        <v>91</v>
      </c>
      <c r="H20" s="700"/>
      <c r="K20" s="32"/>
    </row>
    <row r="21" spans="2:15" ht="28.5">
      <c r="B21" s="9"/>
      <c r="C21" s="299" t="s">
        <v>407</v>
      </c>
      <c r="D21" s="299" t="s">
        <v>408</v>
      </c>
      <c r="E21" s="300" t="s">
        <v>407</v>
      </c>
      <c r="F21" s="300" t="s">
        <v>408</v>
      </c>
      <c r="G21" s="329" t="s">
        <v>407</v>
      </c>
      <c r="H21" s="329" t="s">
        <v>408</v>
      </c>
    </row>
    <row r="22" spans="2:15">
      <c r="B22" s="299" t="s">
        <v>109</v>
      </c>
      <c r="C22" s="130">
        <f>'Campings - Nuitées'!J25</f>
        <v>8044555.10029699</v>
      </c>
      <c r="D22" s="340">
        <f>('Campings - Nuitées'!K25)</f>
        <v>0.10247384094382965</v>
      </c>
      <c r="E22" s="247">
        <f>'Campings - Nuitées'!J26</f>
        <v>8205771.1333089899</v>
      </c>
      <c r="F22" s="327">
        <f>'Campings - Nuitées'!K26</f>
        <v>0.10131280617051602</v>
      </c>
      <c r="G22" s="341">
        <v>135708139</v>
      </c>
      <c r="H22" s="328">
        <v>7.4999999999999997E-2</v>
      </c>
      <c r="O22" s="8"/>
    </row>
    <row r="23" spans="2:15">
      <c r="B23" s="299" t="s">
        <v>42</v>
      </c>
      <c r="C23" s="175">
        <f>'Campings - Nuitées'!J29</f>
        <v>1358223.1132789999</v>
      </c>
      <c r="D23" s="174">
        <f>'Campings - Nuitées'!K29</f>
        <v>1.4317655748515077E-2</v>
      </c>
      <c r="E23" s="165">
        <f>'Campings - Nuitées'!J30</f>
        <v>1404089.4794329999</v>
      </c>
      <c r="F23" s="318">
        <f>'Campings - Nuitées'!K30</f>
        <v>3.8777819558975788E-3</v>
      </c>
      <c r="G23" s="321">
        <v>38530097</v>
      </c>
      <c r="H23" s="325">
        <v>1.2999999999999999E-2</v>
      </c>
      <c r="O23" s="8"/>
    </row>
    <row r="24" spans="2:15">
      <c r="B24" s="131"/>
      <c r="C24" s="126"/>
      <c r="D24" s="129"/>
      <c r="E24" s="130"/>
      <c r="F24" s="99"/>
      <c r="O24" s="8"/>
    </row>
    <row r="25" spans="2:15">
      <c r="B25" s="131"/>
      <c r="C25" s="126"/>
      <c r="D25" s="129"/>
      <c r="E25" s="130"/>
      <c r="F25" s="99"/>
      <c r="O25" s="8"/>
    </row>
    <row r="26" spans="2:15" ht="21.75" customHeight="1">
      <c r="B26" s="676" t="s">
        <v>108</v>
      </c>
      <c r="C26" s="676"/>
      <c r="D26" s="676"/>
      <c r="E26" s="676"/>
      <c r="F26" s="676"/>
      <c r="G26" s="676"/>
      <c r="H26" s="676"/>
      <c r="I26" s="676"/>
      <c r="J26" s="676"/>
      <c r="K26" s="676"/>
      <c r="L26" s="676"/>
      <c r="M26" s="676"/>
      <c r="N26" s="374"/>
      <c r="O26" s="374"/>
    </row>
    <row r="28" spans="2:15">
      <c r="C28" s="702" t="s">
        <v>43</v>
      </c>
      <c r="D28" s="703"/>
      <c r="E28" s="703"/>
      <c r="F28" s="703"/>
      <c r="G28" s="703"/>
      <c r="H28" s="703"/>
      <c r="I28" s="704"/>
    </row>
    <row r="29" spans="2:15">
      <c r="B29" s="7"/>
      <c r="C29" s="299">
        <v>2016</v>
      </c>
      <c r="D29" s="299">
        <v>2017</v>
      </c>
      <c r="E29" s="299">
        <v>2018</v>
      </c>
      <c r="F29" s="299">
        <v>2019</v>
      </c>
      <c r="G29" s="299">
        <v>2020</v>
      </c>
      <c r="H29" s="299">
        <v>2021</v>
      </c>
      <c r="I29" s="299">
        <v>2022</v>
      </c>
    </row>
    <row r="30" spans="2:15" ht="15">
      <c r="B30" s="299" t="s">
        <v>24</v>
      </c>
      <c r="C30" s="326">
        <v>2.1499999999999998E-2</v>
      </c>
      <c r="D30" s="326">
        <v>3.5499999999999997E-2</v>
      </c>
      <c r="E30" s="326">
        <v>3.7200000000000004E-2</v>
      </c>
      <c r="F30" s="106">
        <v>5.8622980605392977E-2</v>
      </c>
      <c r="G30" s="125" t="s">
        <v>45</v>
      </c>
      <c r="H30" s="125" t="s">
        <v>45</v>
      </c>
      <c r="I30" s="125">
        <v>6.07251879077313E-2</v>
      </c>
    </row>
    <row r="31" spans="2:15" ht="15">
      <c r="B31" s="299" t="s">
        <v>25</v>
      </c>
      <c r="C31" s="174">
        <v>9.3800000000000008E-2</v>
      </c>
      <c r="D31" s="174">
        <v>9.35E-2</v>
      </c>
      <c r="E31" s="174">
        <v>8.3599999999999994E-2</v>
      </c>
      <c r="F31" s="96">
        <v>0.11024630192468267</v>
      </c>
      <c r="G31" s="125" t="s">
        <v>45</v>
      </c>
      <c r="H31" s="96">
        <v>1.4224699763475099E-2</v>
      </c>
      <c r="I31" s="96">
        <v>9.5419150220454704E-2</v>
      </c>
    </row>
    <row r="32" spans="2:15" ht="15">
      <c r="B32" s="299" t="s">
        <v>26</v>
      </c>
      <c r="C32" s="174">
        <v>0.21609999999999999</v>
      </c>
      <c r="D32" s="174">
        <v>0.22170000000000001</v>
      </c>
      <c r="E32" s="174">
        <v>0.23079999999999998</v>
      </c>
      <c r="F32" s="96">
        <v>0.21414569398968297</v>
      </c>
      <c r="G32" s="125" t="s">
        <v>45</v>
      </c>
      <c r="H32" s="96">
        <v>8.4312285968880907E-2</v>
      </c>
      <c r="I32" s="96">
        <v>0.21267736186198899</v>
      </c>
    </row>
    <row r="33" spans="1:15">
      <c r="B33" s="299" t="s">
        <v>27</v>
      </c>
      <c r="C33" s="174">
        <v>0.17120000000000002</v>
      </c>
      <c r="D33" s="174">
        <v>0.17929999999999999</v>
      </c>
      <c r="E33" s="174">
        <v>0.20480000000000001</v>
      </c>
      <c r="F33" s="96">
        <v>0.21022059460059783</v>
      </c>
      <c r="G33" s="96">
        <v>0.14732051741939001</v>
      </c>
      <c r="H33" s="96">
        <v>0.118153673333887</v>
      </c>
      <c r="I33" s="96">
        <v>0.19124455009197</v>
      </c>
    </row>
    <row r="34" spans="1:15">
      <c r="B34" s="299" t="s">
        <v>28</v>
      </c>
      <c r="C34" s="174">
        <v>0.1754</v>
      </c>
      <c r="D34" s="174">
        <v>0.15570000000000001</v>
      </c>
      <c r="E34" s="174">
        <v>0.18379999999999999</v>
      </c>
      <c r="F34" s="96">
        <v>0.18161042586536477</v>
      </c>
      <c r="G34" s="96">
        <v>0.111747797061947</v>
      </c>
      <c r="H34" s="96">
        <v>0.107705494234237</v>
      </c>
      <c r="I34" s="96">
        <v>0.162134924915702</v>
      </c>
    </row>
    <row r="35" spans="1:15">
      <c r="B35" s="299" t="s">
        <v>29</v>
      </c>
      <c r="C35" s="174">
        <v>0.17280000000000001</v>
      </c>
      <c r="D35" s="174">
        <v>0.1721</v>
      </c>
      <c r="E35" s="174">
        <v>0.19829999999999998</v>
      </c>
      <c r="F35" s="96">
        <v>0.21057067093411411</v>
      </c>
      <c r="G35" s="96">
        <v>0.13220325823839901</v>
      </c>
      <c r="H35" s="96">
        <v>0.179732581118592</v>
      </c>
      <c r="I35" s="96">
        <v>0.20851713000315703</v>
      </c>
    </row>
    <row r="36" spans="1:15" ht="15">
      <c r="B36" s="250" t="s">
        <v>282</v>
      </c>
      <c r="C36" s="176">
        <v>0.16428069385809599</v>
      </c>
      <c r="D36" s="176">
        <v>0.15820000000000001</v>
      </c>
      <c r="E36" s="176">
        <v>0.17949999999999999</v>
      </c>
      <c r="F36" s="125">
        <v>0.18351154619097407</v>
      </c>
      <c r="G36" s="125" t="s">
        <v>45</v>
      </c>
      <c r="H36" s="125" t="s">
        <v>45</v>
      </c>
      <c r="I36" s="125">
        <v>0.168837567316663</v>
      </c>
    </row>
    <row r="39" spans="1:15">
      <c r="C39" s="692" t="s">
        <v>197</v>
      </c>
      <c r="D39" s="701"/>
      <c r="E39" s="701"/>
      <c r="F39" s="701"/>
      <c r="G39" s="701"/>
      <c r="H39" s="701"/>
      <c r="I39" s="693"/>
    </row>
    <row r="40" spans="1:15">
      <c r="B40" s="7"/>
      <c r="C40" s="258">
        <v>2016</v>
      </c>
      <c r="D40" s="258">
        <v>2017</v>
      </c>
      <c r="E40" s="258">
        <v>2018</v>
      </c>
      <c r="F40" s="258">
        <v>2019</v>
      </c>
      <c r="G40" s="258">
        <v>2020</v>
      </c>
      <c r="H40" s="258">
        <v>2021</v>
      </c>
      <c r="I40" s="258">
        <v>2022</v>
      </c>
    </row>
    <row r="41" spans="1:15" s="7" customFormat="1">
      <c r="A41" s="2"/>
      <c r="B41" s="292" t="s">
        <v>24</v>
      </c>
      <c r="C41" s="166">
        <v>2.4837018337170915E-2</v>
      </c>
      <c r="D41" s="166">
        <v>3.7792733372418737E-2</v>
      </c>
      <c r="E41" s="166">
        <v>4.0778035266854099E-2</v>
      </c>
      <c r="F41" s="166">
        <v>6.0999352846144113E-2</v>
      </c>
      <c r="G41" s="166" t="s">
        <v>45</v>
      </c>
      <c r="H41" s="166" t="s">
        <v>45</v>
      </c>
      <c r="I41" s="166">
        <v>6.2405999361510187E-2</v>
      </c>
      <c r="M41" s="2"/>
      <c r="N41" s="2"/>
      <c r="O41" s="2"/>
    </row>
    <row r="42" spans="1:15">
      <c r="B42" s="292" t="s">
        <v>25</v>
      </c>
      <c r="C42" s="166">
        <v>9.890274399895943E-2</v>
      </c>
      <c r="D42" s="166">
        <v>9.9527961853761573E-2</v>
      </c>
      <c r="E42" s="166">
        <v>8.8558541693666712E-2</v>
      </c>
      <c r="F42" s="166">
        <v>0.11450333668455281</v>
      </c>
      <c r="G42" s="166" t="s">
        <v>45</v>
      </c>
      <c r="H42" s="166">
        <v>1.4671830846071748E-2</v>
      </c>
      <c r="I42" s="166">
        <v>9.960312474437906E-2</v>
      </c>
    </row>
    <row r="43" spans="1:15">
      <c r="B43" s="292" t="s">
        <v>26</v>
      </c>
      <c r="C43" s="166">
        <v>0.22096810493054742</v>
      </c>
      <c r="D43" s="166">
        <v>0.22749406546726636</v>
      </c>
      <c r="E43" s="166">
        <v>0.2362071716743524</v>
      </c>
      <c r="F43" s="166">
        <v>0.21811677279350786</v>
      </c>
      <c r="G43" s="166" t="s">
        <v>45</v>
      </c>
      <c r="H43" s="166">
        <v>8.5315496897534412E-2</v>
      </c>
      <c r="I43" s="166">
        <v>0.21590269244447799</v>
      </c>
    </row>
    <row r="44" spans="1:15">
      <c r="B44" s="292" t="s">
        <v>27</v>
      </c>
      <c r="C44" s="166">
        <v>0.17600081987396252</v>
      </c>
      <c r="D44" s="166">
        <v>0.18052160460622271</v>
      </c>
      <c r="E44" s="166">
        <v>0.20977800312148337</v>
      </c>
      <c r="F44" s="166">
        <v>0.21464231152356425</v>
      </c>
      <c r="G44" s="166">
        <v>0.15036531906009726</v>
      </c>
      <c r="H44" s="166">
        <v>0.12061080008442306</v>
      </c>
      <c r="I44" s="166">
        <v>0.19309780620722763</v>
      </c>
    </row>
    <row r="45" spans="1:15" ht="27.75" customHeight="1">
      <c r="B45" s="292" t="s">
        <v>28</v>
      </c>
      <c r="C45" s="166">
        <v>0.18038717549851768</v>
      </c>
      <c r="D45" s="166">
        <v>0.16197111830993874</v>
      </c>
      <c r="E45" s="166">
        <v>0.18882443332984628</v>
      </c>
      <c r="F45" s="166">
        <v>0.18588487066903428</v>
      </c>
      <c r="G45" s="166">
        <v>0.11438552264743683</v>
      </c>
      <c r="H45" s="166">
        <v>0.11051402635448469</v>
      </c>
      <c r="I45" s="166">
        <v>0.16396242992802901</v>
      </c>
    </row>
    <row r="46" spans="1:15">
      <c r="B46" s="292" t="s">
        <v>29</v>
      </c>
      <c r="C46" s="166">
        <v>0.17652912140804108</v>
      </c>
      <c r="D46" s="166">
        <v>0.17504098175747823</v>
      </c>
      <c r="E46" s="166">
        <v>0.2027416185390441</v>
      </c>
      <c r="F46" s="166">
        <v>0.21451890644959939</v>
      </c>
      <c r="G46" s="166">
        <v>0.1333266115043388</v>
      </c>
      <c r="H46" s="166">
        <v>0.18141054029983936</v>
      </c>
      <c r="I46" s="166">
        <v>0.21107143726223371</v>
      </c>
    </row>
    <row r="47" spans="1:15" ht="15">
      <c r="B47" s="339" t="s">
        <v>282</v>
      </c>
      <c r="C47" s="177">
        <v>0.16907356397648823</v>
      </c>
      <c r="D47" s="177">
        <v>0.1623524240921165</v>
      </c>
      <c r="E47" s="177">
        <v>0.18440124541807454</v>
      </c>
      <c r="F47" s="177">
        <v>0.18771770336573024</v>
      </c>
      <c r="G47" s="177" t="s">
        <v>45</v>
      </c>
      <c r="H47" s="177" t="s">
        <v>45</v>
      </c>
      <c r="I47" s="177">
        <v>0.17110999766170648</v>
      </c>
    </row>
    <row r="48" spans="1:15">
      <c r="G48" s="11"/>
    </row>
    <row r="49" spans="2:15">
      <c r="G49" s="11"/>
    </row>
    <row r="50" spans="2:15">
      <c r="G50" s="11"/>
    </row>
    <row r="51" spans="2:15" ht="18">
      <c r="B51" s="676" t="s">
        <v>54</v>
      </c>
      <c r="C51" s="676"/>
      <c r="D51" s="676"/>
      <c r="E51" s="676"/>
      <c r="F51" s="676"/>
      <c r="G51" s="676"/>
      <c r="H51" s="676"/>
      <c r="I51" s="676"/>
      <c r="J51" s="676"/>
      <c r="K51" s="676"/>
      <c r="L51" s="676"/>
      <c r="M51" s="676"/>
      <c r="N51" s="374"/>
      <c r="O51" s="374"/>
    </row>
    <row r="52" spans="2:15">
      <c r="G52" s="11"/>
    </row>
    <row r="53" spans="2:15" ht="28.5">
      <c r="D53" s="314" t="s">
        <v>43</v>
      </c>
      <c r="E53" s="300" t="s">
        <v>197</v>
      </c>
      <c r="G53" s="11"/>
    </row>
    <row r="54" spans="2:15" ht="30">
      <c r="B54" s="681" t="s">
        <v>44</v>
      </c>
      <c r="C54" s="250" t="s">
        <v>32</v>
      </c>
      <c r="D54" s="330">
        <v>0.12381759687951099</v>
      </c>
      <c r="E54" s="367">
        <v>0.12381759687951131</v>
      </c>
      <c r="G54" s="11"/>
    </row>
    <row r="55" spans="2:15" ht="15">
      <c r="B55" s="681"/>
      <c r="C55" s="250" t="s">
        <v>327</v>
      </c>
      <c r="D55" s="331" t="s">
        <v>338</v>
      </c>
      <c r="E55" s="368" t="s">
        <v>338</v>
      </c>
      <c r="G55" s="11"/>
    </row>
    <row r="56" spans="2:15" ht="30">
      <c r="B56" s="681" t="s">
        <v>66</v>
      </c>
      <c r="C56" s="250" t="s">
        <v>32</v>
      </c>
      <c r="D56" s="332">
        <v>0.184646477878041</v>
      </c>
      <c r="E56" s="369">
        <v>0.18931900082212333</v>
      </c>
      <c r="G56" s="11"/>
    </row>
    <row r="57" spans="2:15" ht="15">
      <c r="B57" s="681"/>
      <c r="C57" s="250" t="s">
        <v>327</v>
      </c>
      <c r="D57" s="353" t="s">
        <v>47</v>
      </c>
      <c r="E57" s="368" t="s">
        <v>47</v>
      </c>
      <c r="G57" s="11"/>
      <c r="I57" s="137"/>
    </row>
    <row r="58" spans="2:15" ht="30" customHeight="1">
      <c r="B58" s="681" t="s">
        <v>64</v>
      </c>
      <c r="C58" s="250" t="s">
        <v>32</v>
      </c>
      <c r="D58" s="332">
        <v>0.172197755837938</v>
      </c>
      <c r="E58" s="369">
        <v>0.17219775583793778</v>
      </c>
      <c r="G58" s="11"/>
    </row>
    <row r="59" spans="2:15" ht="15">
      <c r="B59" s="681"/>
      <c r="C59" s="250" t="s">
        <v>327</v>
      </c>
      <c r="D59" s="332" t="s">
        <v>338</v>
      </c>
      <c r="E59" s="370" t="s">
        <v>317</v>
      </c>
      <c r="G59" s="11"/>
    </row>
    <row r="60" spans="2:15" ht="32.25" customHeight="1">
      <c r="B60" s="681" t="s">
        <v>4</v>
      </c>
      <c r="C60" s="250" t="s">
        <v>32</v>
      </c>
      <c r="D60" s="332">
        <v>0.11627781154141599</v>
      </c>
      <c r="E60" s="371">
        <v>0.14213021650505056</v>
      </c>
      <c r="G60" s="11"/>
    </row>
    <row r="61" spans="2:15" ht="18" customHeight="1">
      <c r="B61" s="681"/>
      <c r="C61" s="250" t="s">
        <v>327</v>
      </c>
      <c r="D61" s="354" t="s">
        <v>339</v>
      </c>
      <c r="E61" s="370" t="s">
        <v>270</v>
      </c>
      <c r="G61" s="11"/>
    </row>
    <row r="62" spans="2:15" ht="12.75" customHeight="1">
      <c r="B62" s="681" t="s">
        <v>46</v>
      </c>
      <c r="C62" s="250" t="s">
        <v>32</v>
      </c>
      <c r="D62" s="333">
        <v>0.168837567316663</v>
      </c>
      <c r="E62" s="372">
        <v>0.17110999766170648</v>
      </c>
    </row>
    <row r="63" spans="2:15" ht="15">
      <c r="B63" s="681"/>
      <c r="C63" s="250" t="s">
        <v>327</v>
      </c>
      <c r="D63" s="334" t="s">
        <v>326</v>
      </c>
      <c r="E63" s="373" t="s">
        <v>338</v>
      </c>
    </row>
    <row r="65" spans="2:15" ht="22.5" customHeight="1">
      <c r="B65" s="676" t="s">
        <v>272</v>
      </c>
      <c r="C65" s="676"/>
      <c r="D65" s="676"/>
      <c r="E65" s="676"/>
      <c r="F65" s="676"/>
      <c r="G65" s="676"/>
      <c r="H65" s="676"/>
      <c r="I65" s="676"/>
      <c r="J65" s="676"/>
      <c r="K65" s="676"/>
      <c r="L65" s="676"/>
      <c r="M65" s="676"/>
      <c r="N65" s="374"/>
      <c r="O65" s="374"/>
    </row>
    <row r="67" spans="2:15">
      <c r="B67" s="137"/>
    </row>
    <row r="68" spans="2:15" ht="15" customHeight="1">
      <c r="B68" s="673" t="s">
        <v>43</v>
      </c>
      <c r="C68" s="673"/>
      <c r="D68" s="673"/>
      <c r="E68" s="673"/>
      <c r="F68" s="673"/>
      <c r="G68" s="674" t="s">
        <v>197</v>
      </c>
      <c r="H68" s="674"/>
      <c r="I68" s="674"/>
      <c r="J68" s="674"/>
      <c r="K68" s="674"/>
    </row>
    <row r="69" spans="2:15" ht="14.45" customHeight="1">
      <c r="B69" s="673" t="s">
        <v>60</v>
      </c>
      <c r="C69" s="673">
        <v>2019</v>
      </c>
      <c r="D69" s="673"/>
      <c r="E69" s="673">
        <v>2022</v>
      </c>
      <c r="F69" s="673"/>
      <c r="G69" s="674" t="s">
        <v>124</v>
      </c>
      <c r="H69" s="674">
        <v>2019</v>
      </c>
      <c r="I69" s="674"/>
      <c r="J69" s="674">
        <v>2022</v>
      </c>
      <c r="K69" s="674"/>
    </row>
    <row r="70" spans="2:15" ht="28.5">
      <c r="B70" s="673"/>
      <c r="C70" s="299" t="s">
        <v>52</v>
      </c>
      <c r="D70" s="299" t="s">
        <v>53</v>
      </c>
      <c r="E70" s="299" t="s">
        <v>52</v>
      </c>
      <c r="F70" s="299" t="s">
        <v>53</v>
      </c>
      <c r="G70" s="674"/>
      <c r="H70" s="300" t="s">
        <v>31</v>
      </c>
      <c r="I70" s="300" t="s">
        <v>98</v>
      </c>
      <c r="J70" s="300" t="s">
        <v>31</v>
      </c>
      <c r="K70" s="300" t="s">
        <v>98</v>
      </c>
    </row>
    <row r="71" spans="2:15">
      <c r="B71" s="344" t="s">
        <v>56</v>
      </c>
      <c r="C71" s="338">
        <v>324221.75037700002</v>
      </c>
      <c r="D71" s="136">
        <v>0.24212799986236516</v>
      </c>
      <c r="E71" s="336">
        <v>365004.46155900002</v>
      </c>
      <c r="F71" s="337">
        <v>0.26873674729169661</v>
      </c>
      <c r="G71" s="342" t="s">
        <v>56</v>
      </c>
      <c r="H71" s="308">
        <v>328629.39292900002</v>
      </c>
      <c r="I71" s="309">
        <v>0.23495920373415202</v>
      </c>
      <c r="J71" s="310">
        <v>370153.64452600002</v>
      </c>
      <c r="K71" s="309">
        <v>0.26362539563751708</v>
      </c>
    </row>
    <row r="72" spans="2:15">
      <c r="B72" s="344" t="s">
        <v>320</v>
      </c>
      <c r="C72" s="307">
        <v>332625.412212</v>
      </c>
      <c r="D72" s="135">
        <v>0.2484038336991212</v>
      </c>
      <c r="E72" s="114">
        <v>296548.24784299999</v>
      </c>
      <c r="F72" s="232">
        <v>0.21833544499701385</v>
      </c>
      <c r="G72" s="342" t="s">
        <v>320</v>
      </c>
      <c r="H72" s="306">
        <v>348850.568998</v>
      </c>
      <c r="I72" s="164">
        <v>0.24941667932814676</v>
      </c>
      <c r="J72" s="163">
        <v>308041.75062499999</v>
      </c>
      <c r="K72" s="164">
        <v>0.21938897423360337</v>
      </c>
    </row>
    <row r="73" spans="2:15">
      <c r="B73" s="344" t="s">
        <v>318</v>
      </c>
      <c r="C73" s="307">
        <v>281375.40441100002</v>
      </c>
      <c r="D73" s="116">
        <v>0.2101304548546801</v>
      </c>
      <c r="E73" s="114">
        <v>280399.6691</v>
      </c>
      <c r="F73" s="180">
        <v>0.20644595601312049</v>
      </c>
      <c r="G73" s="342" t="s">
        <v>318</v>
      </c>
      <c r="H73" s="306">
        <v>311704.73385900003</v>
      </c>
      <c r="I73" s="164">
        <v>0.22285862933599301</v>
      </c>
      <c r="J73" s="163">
        <v>301583.54715200001</v>
      </c>
      <c r="K73" s="164">
        <v>0.21478940734872939</v>
      </c>
    </row>
    <row r="74" spans="2:15">
      <c r="B74" s="344" t="s">
        <v>57</v>
      </c>
      <c r="C74" s="307">
        <v>166901.133401</v>
      </c>
      <c r="D74" s="136">
        <v>0.12464135289552945</v>
      </c>
      <c r="E74" s="114">
        <v>174272.32844000001</v>
      </c>
      <c r="F74" s="244">
        <v>0.12830905816296603</v>
      </c>
      <c r="G74" s="342" t="s">
        <v>57</v>
      </c>
      <c r="H74" s="306">
        <v>171264.91040299999</v>
      </c>
      <c r="I74" s="164">
        <v>0.12244877616465556</v>
      </c>
      <c r="J74" s="163">
        <v>178082.945175</v>
      </c>
      <c r="K74" s="164">
        <v>0.12683162133435652</v>
      </c>
    </row>
    <row r="75" spans="2:15">
      <c r="B75" s="344" t="s">
        <v>62</v>
      </c>
      <c r="C75" s="307">
        <v>105717.042321</v>
      </c>
      <c r="D75" s="116">
        <v>7.8949225271854467E-2</v>
      </c>
      <c r="E75" s="114">
        <v>80578.393557999996</v>
      </c>
      <c r="F75" s="245">
        <v>5.9326330681760346E-2</v>
      </c>
      <c r="G75" s="342" t="s">
        <v>62</v>
      </c>
      <c r="H75" s="306">
        <v>107829.121564</v>
      </c>
      <c r="I75" s="164">
        <v>7.7094274240722627E-2</v>
      </c>
      <c r="J75" s="163">
        <v>82289.042120999991</v>
      </c>
      <c r="K75" s="164">
        <v>5.8606693751619018E-2</v>
      </c>
    </row>
    <row r="76" spans="2:15">
      <c r="B76" s="344" t="s">
        <v>58</v>
      </c>
      <c r="C76" s="307">
        <v>47332.917098999998</v>
      </c>
      <c r="D76" s="116">
        <v>3.534810521350211E-2</v>
      </c>
      <c r="E76" s="114">
        <v>64632.685856999997</v>
      </c>
      <c r="F76" s="245">
        <v>4.7586206732239171E-2</v>
      </c>
      <c r="G76" s="342" t="s">
        <v>58</v>
      </c>
      <c r="H76" s="306">
        <v>47956.396903000001</v>
      </c>
      <c r="I76" s="164">
        <v>3.4287245975962437E-2</v>
      </c>
      <c r="J76" s="163">
        <v>65629.636360999997</v>
      </c>
      <c r="K76" s="164">
        <v>4.6741776305811077E-2</v>
      </c>
    </row>
    <row r="77" spans="2:15">
      <c r="B77" s="344" t="s">
        <v>97</v>
      </c>
      <c r="C77" s="307">
        <v>6776.3158750000002</v>
      </c>
      <c r="D77" s="116">
        <v>5.0605359058777544E-3</v>
      </c>
      <c r="E77" s="114">
        <v>4823.0038530000002</v>
      </c>
      <c r="F77" s="245">
        <v>3.5509658213343045E-3</v>
      </c>
      <c r="G77" s="342" t="s">
        <v>97</v>
      </c>
      <c r="H77" s="306">
        <v>6776.3158750000002</v>
      </c>
      <c r="I77" s="164">
        <v>4.8448429035837263E-3</v>
      </c>
      <c r="J77" s="163">
        <v>4823.0038530000002</v>
      </c>
      <c r="K77" s="164">
        <v>3.4349690127637935E-3</v>
      </c>
    </row>
    <row r="78" spans="2:15">
      <c r="B78" s="344" t="s">
        <v>319</v>
      </c>
      <c r="C78" s="307">
        <v>3565.8962809999998</v>
      </c>
      <c r="D78" s="116">
        <v>2.6630025074851531E-3</v>
      </c>
      <c r="E78" s="114">
        <v>2705.1765700000001</v>
      </c>
      <c r="F78" s="245">
        <v>1.9917026470483244E-3</v>
      </c>
      <c r="G78" s="342" t="s">
        <v>319</v>
      </c>
      <c r="H78" s="306">
        <v>3565.8962809999998</v>
      </c>
      <c r="I78" s="164">
        <v>2.549498519638955E-3</v>
      </c>
      <c r="J78" s="163">
        <v>2705.1765700000001</v>
      </c>
      <c r="K78" s="164">
        <v>1.9266411504574523E-3</v>
      </c>
    </row>
  </sheetData>
  <mergeCells count="25">
    <mergeCell ref="B65:M65"/>
    <mergeCell ref="L14:N14"/>
    <mergeCell ref="C20:D20"/>
    <mergeCell ref="E20:F20"/>
    <mergeCell ref="G20:H20"/>
    <mergeCell ref="B54:B55"/>
    <mergeCell ref="C39:I39"/>
    <mergeCell ref="C28:I28"/>
    <mergeCell ref="B62:B63"/>
    <mergeCell ref="B2:O4"/>
    <mergeCell ref="B7:O11"/>
    <mergeCell ref="G69:G70"/>
    <mergeCell ref="H69:I69"/>
    <mergeCell ref="J69:K69"/>
    <mergeCell ref="B69:B70"/>
    <mergeCell ref="C69:D69"/>
    <mergeCell ref="E69:F69"/>
    <mergeCell ref="B56:B57"/>
    <mergeCell ref="B58:B59"/>
    <mergeCell ref="B60:B61"/>
    <mergeCell ref="G68:K68"/>
    <mergeCell ref="B68:F68"/>
    <mergeCell ref="B26:M26"/>
    <mergeCell ref="B51:M51"/>
    <mergeCell ref="B5:N5"/>
  </mergeCells>
  <pageMargins left="0.7" right="0.7" top="0.75" bottom="0.75" header="0.3" footer="0.3"/>
  <pageSetup paperSize="9" scale="43"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188"/>
    <pageSetUpPr fitToPage="1"/>
  </sheetPr>
  <dimension ref="B1:N90"/>
  <sheetViews>
    <sheetView showGridLines="0" zoomScaleNormal="100" zoomScaleSheetLayoutView="80" workbookViewId="0">
      <selection activeCell="B2" sqref="B2:K4"/>
    </sheetView>
  </sheetViews>
  <sheetFormatPr baseColWidth="10" defaultColWidth="11.5703125" defaultRowHeight="14.25"/>
  <cols>
    <col min="1" max="1" width="11.5703125" style="2"/>
    <col min="2" max="2" width="24.140625" style="2" customWidth="1"/>
    <col min="3" max="3" width="17.140625" style="2" bestFit="1" customWidth="1"/>
    <col min="4" max="4" width="16.5703125" style="2" bestFit="1" customWidth="1"/>
    <col min="5" max="5" width="24.5703125" style="2" customWidth="1"/>
    <col min="6" max="8" width="11.5703125" style="2"/>
    <col min="9" max="9" width="26.42578125" style="2" customWidth="1"/>
    <col min="10" max="10" width="11.5703125" style="2"/>
    <col min="11" max="11" width="10.7109375" style="2" bestFit="1" customWidth="1"/>
    <col min="12" max="16384" width="11.5703125" style="2"/>
  </cols>
  <sheetData>
    <row r="1" spans="2:14" ht="15" thickBot="1"/>
    <row r="2" spans="2:14" ht="14.45" customHeight="1">
      <c r="B2" s="705" t="s">
        <v>187</v>
      </c>
      <c r="C2" s="706"/>
      <c r="D2" s="706"/>
      <c r="E2" s="706"/>
      <c r="F2" s="706"/>
      <c r="G2" s="706"/>
      <c r="H2" s="706"/>
      <c r="I2" s="706"/>
      <c r="J2" s="706"/>
      <c r="K2" s="706"/>
    </row>
    <row r="3" spans="2:14" ht="14.45" customHeight="1">
      <c r="B3" s="677"/>
      <c r="C3" s="678"/>
      <c r="D3" s="678"/>
      <c r="E3" s="678"/>
      <c r="F3" s="678"/>
      <c r="G3" s="678"/>
      <c r="H3" s="678"/>
      <c r="I3" s="678"/>
      <c r="J3" s="678"/>
      <c r="K3" s="678"/>
    </row>
    <row r="4" spans="2:14" ht="15" customHeight="1" thickBot="1">
      <c r="B4" s="707"/>
      <c r="C4" s="708"/>
      <c r="D4" s="708"/>
      <c r="E4" s="708"/>
      <c r="F4" s="708"/>
      <c r="G4" s="708"/>
      <c r="H4" s="708"/>
      <c r="I4" s="708"/>
      <c r="J4" s="708"/>
      <c r="K4" s="708"/>
    </row>
    <row r="5" spans="2:14" s="379" customFormat="1">
      <c r="B5" s="682" t="s">
        <v>454</v>
      </c>
      <c r="C5" s="682"/>
      <c r="D5" s="682"/>
      <c r="E5" s="682"/>
      <c r="F5" s="682"/>
      <c r="G5" s="682"/>
      <c r="H5" s="682"/>
      <c r="I5" s="682"/>
      <c r="J5" s="682"/>
      <c r="K5" s="682"/>
      <c r="L5" s="682"/>
      <c r="M5" s="682"/>
      <c r="N5" s="682"/>
    </row>
    <row r="6" spans="2:14" ht="15">
      <c r="B6" s="20"/>
      <c r="C6" s="20"/>
      <c r="D6" s="20"/>
      <c r="E6" s="20"/>
      <c r="F6" s="20"/>
      <c r="G6" s="20"/>
      <c r="H6" s="20"/>
      <c r="I6" s="20"/>
      <c r="J6" s="20"/>
      <c r="K6" s="20"/>
    </row>
    <row r="7" spans="2:14" ht="14.45" customHeight="1">
      <c r="B7" s="683" t="s">
        <v>441</v>
      </c>
      <c r="C7" s="684"/>
      <c r="D7" s="684"/>
      <c r="E7" s="684"/>
      <c r="F7" s="684"/>
      <c r="G7" s="684"/>
      <c r="H7" s="684"/>
      <c r="I7" s="684"/>
      <c r="J7" s="684"/>
      <c r="K7" s="685"/>
    </row>
    <row r="8" spans="2:14" ht="14.45" customHeight="1">
      <c r="B8" s="686"/>
      <c r="C8" s="687"/>
      <c r="D8" s="687"/>
      <c r="E8" s="687"/>
      <c r="F8" s="687"/>
      <c r="G8" s="687"/>
      <c r="H8" s="687"/>
      <c r="I8" s="687"/>
      <c r="J8" s="687"/>
      <c r="K8" s="688"/>
    </row>
    <row r="9" spans="2:14" ht="14.45" customHeight="1">
      <c r="B9" s="689"/>
      <c r="C9" s="690"/>
      <c r="D9" s="690"/>
      <c r="E9" s="690"/>
      <c r="F9" s="690"/>
      <c r="G9" s="690"/>
      <c r="H9" s="690"/>
      <c r="I9" s="690"/>
      <c r="J9" s="690"/>
      <c r="K9" s="691"/>
    </row>
    <row r="10" spans="2:14" ht="14.45" customHeight="1">
      <c r="B10" s="128"/>
      <c r="C10" s="128"/>
      <c r="D10" s="128"/>
      <c r="E10" s="128"/>
      <c r="F10" s="128"/>
      <c r="G10" s="128"/>
      <c r="H10" s="128"/>
      <c r="I10" s="128"/>
      <c r="J10" s="128"/>
      <c r="K10" s="128"/>
    </row>
    <row r="11" spans="2:14" ht="15">
      <c r="B11" s="20"/>
      <c r="C11" s="20"/>
      <c r="D11" s="20"/>
      <c r="E11" s="20"/>
      <c r="F11" s="20"/>
      <c r="G11" s="20"/>
      <c r="H11" s="20"/>
      <c r="I11" s="20"/>
      <c r="J11" s="20"/>
      <c r="K11" s="20"/>
    </row>
    <row r="12" spans="2:14" customFormat="1" ht="18">
      <c r="B12" s="68" t="s">
        <v>43</v>
      </c>
      <c r="C12" s="68"/>
      <c r="D12" s="400"/>
      <c r="E12" s="150" t="s">
        <v>197</v>
      </c>
      <c r="F12" s="150"/>
      <c r="G12" s="150"/>
      <c r="H12" s="400"/>
      <c r="I12" s="709" t="s">
        <v>91</v>
      </c>
      <c r="J12" s="709"/>
      <c r="K12" s="709"/>
    </row>
    <row r="13" spans="2:14" customFormat="1" ht="14.45" customHeight="1">
      <c r="B13" s="540" t="s">
        <v>410</v>
      </c>
      <c r="C13" s="541">
        <f>I26</f>
        <v>0.43106844276159301</v>
      </c>
      <c r="D13" s="406"/>
      <c r="E13" s="542" t="s">
        <v>410</v>
      </c>
      <c r="F13" s="539">
        <f>I37</f>
        <v>0.42241486442898718</v>
      </c>
      <c r="G13" s="178"/>
      <c r="H13" s="408"/>
      <c r="I13" s="489" t="s">
        <v>410</v>
      </c>
      <c r="J13" s="585">
        <v>0.39500000000000002</v>
      </c>
      <c r="K13" s="489"/>
      <c r="L13" s="33"/>
      <c r="M13" s="33"/>
      <c r="N13" s="33"/>
    </row>
    <row r="14" spans="2:14" customFormat="1" ht="15">
      <c r="B14" s="538" t="s">
        <v>411</v>
      </c>
      <c r="C14" s="543">
        <f>I63</f>
        <v>6.0238669693002098</v>
      </c>
      <c r="D14" s="407"/>
      <c r="E14" s="542" t="s">
        <v>411</v>
      </c>
      <c r="F14" s="544">
        <f>I73</f>
        <v>5.8852836353275562</v>
      </c>
      <c r="G14" s="179"/>
      <c r="H14" s="393"/>
      <c r="I14" s="489" t="s">
        <v>411</v>
      </c>
      <c r="J14" s="489">
        <v>4.8</v>
      </c>
      <c r="K14" s="489"/>
      <c r="L14" s="23"/>
      <c r="M14" s="23"/>
      <c r="N14" s="23"/>
    </row>
    <row r="16" spans="2:14" ht="18">
      <c r="B16" s="676" t="s">
        <v>33</v>
      </c>
      <c r="C16" s="676"/>
      <c r="D16" s="676"/>
      <c r="E16" s="676"/>
      <c r="F16" s="676"/>
      <c r="G16" s="676"/>
      <c r="H16" s="676"/>
      <c r="I16" s="676"/>
      <c r="J16" s="374"/>
      <c r="K16" s="374"/>
    </row>
    <row r="17" spans="2:9" ht="15.6" customHeight="1"/>
    <row r="18" spans="2:9">
      <c r="C18" s="710" t="s">
        <v>43</v>
      </c>
      <c r="D18" s="711"/>
      <c r="E18" s="711"/>
      <c r="F18" s="711"/>
      <c r="G18" s="711"/>
      <c r="H18" s="711"/>
      <c r="I18" s="711"/>
    </row>
    <row r="19" spans="2:9">
      <c r="B19" s="5"/>
      <c r="C19" s="344">
        <v>2016</v>
      </c>
      <c r="D19" s="344">
        <v>2017</v>
      </c>
      <c r="E19" s="344">
        <v>2018</v>
      </c>
      <c r="F19" s="344">
        <v>2019</v>
      </c>
      <c r="G19" s="344">
        <v>2020</v>
      </c>
      <c r="H19" s="344">
        <v>2021</v>
      </c>
      <c r="I19" s="344">
        <v>2022</v>
      </c>
    </row>
    <row r="20" spans="2:9">
      <c r="B20" s="299" t="s">
        <v>24</v>
      </c>
      <c r="C20" s="345">
        <v>0.15689999999999998</v>
      </c>
      <c r="D20" s="345">
        <v>0.19820000000000002</v>
      </c>
      <c r="E20" s="345">
        <v>0.14369999999999999</v>
      </c>
      <c r="F20" s="136">
        <v>0.19988782379079137</v>
      </c>
      <c r="G20" s="116" t="s">
        <v>45</v>
      </c>
      <c r="H20" s="116" t="s">
        <v>45</v>
      </c>
      <c r="I20" s="116">
        <v>0.20909871882770201</v>
      </c>
    </row>
    <row r="21" spans="2:9">
      <c r="B21" s="299" t="s">
        <v>25</v>
      </c>
      <c r="C21" s="180">
        <v>0.1603</v>
      </c>
      <c r="D21" s="180">
        <v>0.16190000000000002</v>
      </c>
      <c r="E21" s="180">
        <v>0.2223</v>
      </c>
      <c r="F21" s="135">
        <v>0.16883688139668876</v>
      </c>
      <c r="G21" s="116" t="s">
        <v>45</v>
      </c>
      <c r="H21" s="135">
        <v>0.18831376141628697</v>
      </c>
      <c r="I21" s="135">
        <v>0.22616789305978099</v>
      </c>
    </row>
    <row r="22" spans="2:9">
      <c r="B22" s="299" t="s">
        <v>26</v>
      </c>
      <c r="C22" s="180">
        <v>0.22359999999999999</v>
      </c>
      <c r="D22" s="180">
        <v>0.24789999999999998</v>
      </c>
      <c r="E22" s="180">
        <v>0.24629999999999999</v>
      </c>
      <c r="F22" s="135">
        <v>0.28915344031293605</v>
      </c>
      <c r="G22" s="116" t="s">
        <v>45</v>
      </c>
      <c r="H22" s="135">
        <v>0.26762760472900599</v>
      </c>
      <c r="I22" s="135">
        <v>0.30040382745657102</v>
      </c>
    </row>
    <row r="23" spans="2:9">
      <c r="B23" s="299" t="s">
        <v>27</v>
      </c>
      <c r="C23" s="180">
        <v>0.5726</v>
      </c>
      <c r="D23" s="180">
        <v>0.56859999999999999</v>
      </c>
      <c r="E23" s="180">
        <v>0.5504</v>
      </c>
      <c r="F23" s="135">
        <v>0.56879498927005889</v>
      </c>
      <c r="G23" s="135">
        <v>0.50508150567656496</v>
      </c>
      <c r="H23" s="135">
        <v>0.60315743524055998</v>
      </c>
      <c r="I23" s="135">
        <v>0.62176980324924702</v>
      </c>
    </row>
    <row r="24" spans="2:9">
      <c r="B24" s="299" t="s">
        <v>28</v>
      </c>
      <c r="C24" s="180">
        <v>0.70760000000000001</v>
      </c>
      <c r="D24" s="180">
        <v>0.68669999999999998</v>
      </c>
      <c r="E24" s="180">
        <v>0.71700000000000008</v>
      </c>
      <c r="F24" s="135">
        <v>0.72918956296577075</v>
      </c>
      <c r="G24" s="135">
        <v>0.65671330166769704</v>
      </c>
      <c r="H24" s="135">
        <v>0.72774865260325994</v>
      </c>
      <c r="I24" s="135">
        <v>0.73973948986948701</v>
      </c>
    </row>
    <row r="25" spans="2:9">
      <c r="B25" s="299" t="s">
        <v>29</v>
      </c>
      <c r="C25" s="180">
        <v>0.2772</v>
      </c>
      <c r="D25" s="180">
        <v>0.25209999999999999</v>
      </c>
      <c r="E25" s="180">
        <v>0.31719999999999998</v>
      </c>
      <c r="F25" s="135">
        <v>0.31336967871465327</v>
      </c>
      <c r="G25" s="135">
        <v>0.31598575070592</v>
      </c>
      <c r="H25" s="135">
        <v>0.34803804808458499</v>
      </c>
      <c r="I25" s="135">
        <v>0.36917446959605399</v>
      </c>
    </row>
    <row r="26" spans="2:9" ht="15">
      <c r="B26" s="250" t="s">
        <v>30</v>
      </c>
      <c r="C26" s="441">
        <v>0.37170209506484703</v>
      </c>
      <c r="D26" s="441">
        <v>0.37209999999999999</v>
      </c>
      <c r="E26" s="441">
        <v>0.3861</v>
      </c>
      <c r="F26" s="442">
        <v>0.3969062687289806</v>
      </c>
      <c r="G26" s="442" t="s">
        <v>45</v>
      </c>
      <c r="H26" s="442" t="s">
        <v>45</v>
      </c>
      <c r="I26" s="442">
        <v>0.43106844276159301</v>
      </c>
    </row>
    <row r="27" spans="2:9">
      <c r="C27" s="232"/>
      <c r="D27" s="232"/>
      <c r="E27" s="232"/>
      <c r="F27" s="232"/>
      <c r="G27" s="232"/>
      <c r="H27" s="232"/>
      <c r="I27" s="232"/>
    </row>
    <row r="28" spans="2:9">
      <c r="C28" s="232"/>
      <c r="D28" s="232"/>
      <c r="E28" s="232"/>
      <c r="F28" s="232"/>
      <c r="G28" s="232"/>
      <c r="H28" s="232"/>
      <c r="I28" s="232"/>
    </row>
    <row r="29" spans="2:9">
      <c r="C29" s="674" t="s">
        <v>197</v>
      </c>
      <c r="D29" s="674"/>
      <c r="E29" s="674"/>
      <c r="F29" s="674"/>
      <c r="G29" s="674"/>
      <c r="H29" s="674"/>
      <c r="I29" s="674"/>
    </row>
    <row r="30" spans="2:9">
      <c r="B30" s="5"/>
      <c r="C30" s="342">
        <v>2016</v>
      </c>
      <c r="D30" s="342">
        <v>2017</v>
      </c>
      <c r="E30" s="342">
        <v>2018</v>
      </c>
      <c r="F30" s="342">
        <v>2019</v>
      </c>
      <c r="G30" s="342">
        <v>2020</v>
      </c>
      <c r="H30" s="342">
        <v>2021</v>
      </c>
      <c r="I30" s="342">
        <v>2022</v>
      </c>
    </row>
    <row r="31" spans="2:9">
      <c r="B31" s="300" t="s">
        <v>24</v>
      </c>
      <c r="C31" s="309">
        <v>0.15587762054816615</v>
      </c>
      <c r="D31" s="309">
        <v>0.19701363584659448</v>
      </c>
      <c r="E31" s="309">
        <v>0.14180690661789422</v>
      </c>
      <c r="F31" s="309">
        <v>0.19599414262865525</v>
      </c>
      <c r="G31" s="164" t="s">
        <v>45</v>
      </c>
      <c r="H31" s="164" t="s">
        <v>45</v>
      </c>
      <c r="I31" s="164">
        <v>0.20524746789337953</v>
      </c>
    </row>
    <row r="32" spans="2:9">
      <c r="B32" s="300" t="s">
        <v>25</v>
      </c>
      <c r="C32" s="164">
        <v>0.15817462019066716</v>
      </c>
      <c r="D32" s="164">
        <v>0.16031394273318958</v>
      </c>
      <c r="E32" s="164">
        <v>0.21822856835590926</v>
      </c>
      <c r="F32" s="164">
        <v>0.165886154621295</v>
      </c>
      <c r="G32" s="164" t="s">
        <v>45</v>
      </c>
      <c r="H32" s="164">
        <v>0.1841428224789653</v>
      </c>
      <c r="I32" s="164">
        <v>0.22337648774918484</v>
      </c>
    </row>
    <row r="33" spans="2:13">
      <c r="B33" s="300" t="s">
        <v>26</v>
      </c>
      <c r="C33" s="164">
        <v>0.2205102600195393</v>
      </c>
      <c r="D33" s="164">
        <v>0.24451844015963842</v>
      </c>
      <c r="E33" s="164">
        <v>0.24111607829903378</v>
      </c>
      <c r="F33" s="164">
        <v>0.28265000143186303</v>
      </c>
      <c r="G33" s="164" t="s">
        <v>45</v>
      </c>
      <c r="H33" s="164">
        <v>0.26054705055693583</v>
      </c>
      <c r="I33" s="164">
        <v>0.2942656274833888</v>
      </c>
    </row>
    <row r="34" spans="2:13">
      <c r="B34" s="300" t="s">
        <v>27</v>
      </c>
      <c r="C34" s="164">
        <v>0.55870741273582669</v>
      </c>
      <c r="D34" s="164">
        <v>0.55407410449791816</v>
      </c>
      <c r="E34" s="164">
        <v>0.53762074378430302</v>
      </c>
      <c r="F34" s="164">
        <v>0.55554488751934483</v>
      </c>
      <c r="G34" s="164">
        <v>0.49296685320336359</v>
      </c>
      <c r="H34" s="164">
        <v>0.58817750622241005</v>
      </c>
      <c r="I34" s="164">
        <v>0.60697810504032201</v>
      </c>
    </row>
    <row r="35" spans="2:13">
      <c r="B35" s="300" t="s">
        <v>28</v>
      </c>
      <c r="C35" s="164">
        <v>0.69146537289081622</v>
      </c>
      <c r="D35" s="164">
        <v>0.67197369227938919</v>
      </c>
      <c r="E35" s="164">
        <v>0.70031211470646559</v>
      </c>
      <c r="F35" s="164">
        <v>0.71400852162554607</v>
      </c>
      <c r="G35" s="164">
        <v>0.6416540490917787</v>
      </c>
      <c r="H35" s="164">
        <v>0.71088169346078933</v>
      </c>
      <c r="I35" s="164">
        <v>0.72459220801555058</v>
      </c>
    </row>
    <row r="36" spans="2:13">
      <c r="B36" s="300" t="s">
        <v>29</v>
      </c>
      <c r="C36" s="164">
        <v>0.27235767998318455</v>
      </c>
      <c r="D36" s="164">
        <v>0.24823837815620611</v>
      </c>
      <c r="E36" s="164">
        <v>0.3102792290145393</v>
      </c>
      <c r="F36" s="164">
        <v>0.30645191790644866</v>
      </c>
      <c r="G36" s="164">
        <v>0.30765454769255368</v>
      </c>
      <c r="H36" s="164">
        <v>0.33763311094663528</v>
      </c>
      <c r="I36" s="164">
        <v>0.35926638412537315</v>
      </c>
    </row>
    <row r="37" spans="2:13" ht="15">
      <c r="B37" s="249" t="s">
        <v>30</v>
      </c>
      <c r="C37" s="440">
        <v>0.36507354791676466</v>
      </c>
      <c r="D37" s="440">
        <v>0.3656508745722179</v>
      </c>
      <c r="E37" s="440">
        <v>0.37802299200355505</v>
      </c>
      <c r="F37" s="440">
        <v>0.38880908626901012</v>
      </c>
      <c r="G37" s="440" t="s">
        <v>45</v>
      </c>
      <c r="H37" s="440" t="s">
        <v>45</v>
      </c>
      <c r="I37" s="440">
        <v>0.42241486442898718</v>
      </c>
    </row>
    <row r="38" spans="2:13" ht="15">
      <c r="B38" s="24"/>
      <c r="C38" s="25"/>
      <c r="D38" s="25"/>
      <c r="E38" s="25"/>
      <c r="F38" s="25"/>
      <c r="G38" s="25"/>
      <c r="H38" s="25"/>
      <c r="I38" s="25"/>
    </row>
    <row r="39" spans="2:13" ht="18">
      <c r="B39" s="676" t="s">
        <v>213</v>
      </c>
      <c r="C39" s="676"/>
      <c r="D39" s="676"/>
      <c r="E39" s="676"/>
      <c r="F39" s="676"/>
      <c r="G39" s="676"/>
      <c r="H39" s="676"/>
      <c r="I39" s="676"/>
      <c r="J39" s="374"/>
      <c r="K39" s="374"/>
    </row>
    <row r="40" spans="2:13" s="25" customFormat="1" ht="15">
      <c r="J40" s="2"/>
      <c r="K40" s="2"/>
      <c r="L40" s="2"/>
      <c r="M40" s="2"/>
    </row>
    <row r="41" spans="2:13" ht="28.5">
      <c r="D41" s="314" t="s">
        <v>43</v>
      </c>
      <c r="E41" s="300" t="s">
        <v>197</v>
      </c>
      <c r="G41" s="25"/>
      <c r="H41" s="25"/>
      <c r="I41" s="25"/>
    </row>
    <row r="42" spans="2:13" ht="30">
      <c r="B42" s="681" t="s">
        <v>44</v>
      </c>
      <c r="C42" s="250" t="s">
        <v>33</v>
      </c>
      <c r="D42" s="361">
        <v>0.35955768031006896</v>
      </c>
      <c r="E42" s="356">
        <v>0.35240216996440971</v>
      </c>
      <c r="G42" s="25"/>
      <c r="H42" s="25"/>
      <c r="I42" s="25"/>
    </row>
    <row r="43" spans="2:13" ht="15">
      <c r="B43" s="681"/>
      <c r="C43" s="250" t="s">
        <v>406</v>
      </c>
      <c r="D43" s="362" t="s">
        <v>339</v>
      </c>
      <c r="E43" s="453" t="s">
        <v>339</v>
      </c>
      <c r="G43" s="25"/>
      <c r="H43" s="25"/>
      <c r="I43" s="25"/>
    </row>
    <row r="44" spans="2:13" ht="30">
      <c r="B44" s="681" t="s">
        <v>66</v>
      </c>
      <c r="C44" s="250" t="s">
        <v>33</v>
      </c>
      <c r="D44" s="363">
        <v>0.40286436256905295</v>
      </c>
      <c r="E44" s="357">
        <v>0.39287384555181276</v>
      </c>
      <c r="G44" s="25"/>
      <c r="H44" s="25"/>
      <c r="I44" s="25"/>
    </row>
    <row r="45" spans="2:13" ht="15">
      <c r="B45" s="681"/>
      <c r="C45" s="250" t="s">
        <v>406</v>
      </c>
      <c r="D45" s="362" t="s">
        <v>271</v>
      </c>
      <c r="E45" s="453" t="s">
        <v>271</v>
      </c>
      <c r="G45" s="25"/>
      <c r="H45" s="25"/>
      <c r="I45" s="25"/>
    </row>
    <row r="46" spans="2:13" ht="30">
      <c r="B46" s="681" t="s">
        <v>64</v>
      </c>
      <c r="C46" s="250" t="s">
        <v>33</v>
      </c>
      <c r="D46" s="363">
        <v>0.479415302466074</v>
      </c>
      <c r="E46" s="454">
        <v>0.46819519571094437</v>
      </c>
      <c r="G46" s="25"/>
      <c r="H46" s="25"/>
      <c r="I46" s="25"/>
    </row>
    <row r="47" spans="2:13" ht="15">
      <c r="B47" s="681"/>
      <c r="C47" s="250" t="s">
        <v>406</v>
      </c>
      <c r="D47" s="364" t="s">
        <v>409</v>
      </c>
      <c r="E47" s="358" t="s">
        <v>339</v>
      </c>
      <c r="G47" s="25"/>
      <c r="H47" s="25"/>
      <c r="I47" s="25"/>
    </row>
    <row r="48" spans="2:13" ht="30">
      <c r="B48" s="681" t="s">
        <v>4</v>
      </c>
      <c r="C48" s="250" t="s">
        <v>33</v>
      </c>
      <c r="D48" s="363">
        <v>0.242864952530643</v>
      </c>
      <c r="E48" s="454">
        <v>0.22913958580127569</v>
      </c>
      <c r="G48" s="25"/>
      <c r="H48" s="25"/>
      <c r="I48" s="25"/>
    </row>
    <row r="49" spans="2:11" ht="15">
      <c r="B49" s="681"/>
      <c r="C49" s="250" t="s">
        <v>406</v>
      </c>
      <c r="D49" s="364" t="s">
        <v>328</v>
      </c>
      <c r="E49" s="358" t="s">
        <v>328</v>
      </c>
      <c r="G49" s="25"/>
      <c r="H49" s="25"/>
      <c r="I49" s="25"/>
    </row>
    <row r="50" spans="2:11" ht="30">
      <c r="B50" s="681" t="s">
        <v>46</v>
      </c>
      <c r="C50" s="250" t="s">
        <v>33</v>
      </c>
      <c r="D50" s="365">
        <v>0.43106844276159301</v>
      </c>
      <c r="E50" s="359">
        <v>0.42241486442898718</v>
      </c>
      <c r="G50" s="25"/>
      <c r="H50" s="25"/>
      <c r="I50" s="25"/>
    </row>
    <row r="51" spans="2:11" ht="15">
      <c r="B51" s="681"/>
      <c r="C51" s="250" t="s">
        <v>406</v>
      </c>
      <c r="D51" s="366" t="s">
        <v>339</v>
      </c>
      <c r="E51" s="360" t="s">
        <v>339</v>
      </c>
      <c r="G51" s="25"/>
      <c r="H51" s="25"/>
      <c r="I51" s="25"/>
    </row>
    <row r="52" spans="2:11" ht="15">
      <c r="B52" s="24"/>
      <c r="C52" s="25"/>
      <c r="D52" s="25"/>
      <c r="E52" s="25"/>
      <c r="F52" s="25"/>
      <c r="G52" s="25"/>
      <c r="H52" s="25"/>
      <c r="I52" s="25"/>
    </row>
    <row r="53" spans="2:11" ht="18">
      <c r="B53" s="676" t="s">
        <v>55</v>
      </c>
      <c r="C53" s="676"/>
      <c r="D53" s="676"/>
      <c r="E53" s="676"/>
      <c r="F53" s="676"/>
      <c r="G53" s="676"/>
      <c r="H53" s="676"/>
      <c r="I53" s="676"/>
      <c r="J53" s="374"/>
      <c r="K53" s="374"/>
    </row>
    <row r="55" spans="2:11" ht="15" customHeight="1">
      <c r="C55" s="710" t="s">
        <v>43</v>
      </c>
      <c r="D55" s="711"/>
      <c r="E55" s="711"/>
      <c r="F55" s="711"/>
      <c r="G55" s="711"/>
      <c r="H55" s="711"/>
      <c r="I55" s="711"/>
      <c r="J55" s="711"/>
    </row>
    <row r="56" spans="2:11" ht="28.5">
      <c r="B56" s="7"/>
      <c r="C56" s="344">
        <v>2016</v>
      </c>
      <c r="D56" s="344">
        <v>2017</v>
      </c>
      <c r="E56" s="344">
        <v>2018</v>
      </c>
      <c r="F56" s="344">
        <v>2019</v>
      </c>
      <c r="G56" s="344">
        <v>2020</v>
      </c>
      <c r="H56" s="344">
        <v>2021</v>
      </c>
      <c r="I56" s="344">
        <v>2022</v>
      </c>
      <c r="J56" s="299" t="s">
        <v>402</v>
      </c>
    </row>
    <row r="57" spans="2:11">
      <c r="B57" s="299" t="s">
        <v>24</v>
      </c>
      <c r="C57" s="343">
        <v>4.8</v>
      </c>
      <c r="D57" s="343">
        <v>4.47</v>
      </c>
      <c r="E57" s="343">
        <v>4.26</v>
      </c>
      <c r="F57" s="449">
        <v>4.4996947974170558</v>
      </c>
      <c r="G57" s="343" t="s">
        <v>45</v>
      </c>
      <c r="H57" s="343" t="s">
        <v>45</v>
      </c>
      <c r="I57" s="343">
        <v>4.3222948787754101</v>
      </c>
      <c r="J57" s="117">
        <f>(I57-F57)/F57</f>
        <v>-3.9424878048057388E-2</v>
      </c>
    </row>
    <row r="58" spans="2:11">
      <c r="B58" s="299" t="s">
        <v>25</v>
      </c>
      <c r="C58" s="182">
        <v>3.68</v>
      </c>
      <c r="D58" s="182">
        <v>3.77</v>
      </c>
      <c r="E58" s="182">
        <v>4.3600000000000003</v>
      </c>
      <c r="F58" s="450">
        <v>3.6289988569959042</v>
      </c>
      <c r="G58" s="182" t="s">
        <v>45</v>
      </c>
      <c r="H58" s="182">
        <v>3.4791556184088401</v>
      </c>
      <c r="I58" s="182">
        <v>3.99074024741748</v>
      </c>
      <c r="J58" s="117">
        <f t="shared" ref="J58:J63" si="0">(I58-F58)/F58</f>
        <v>9.9680767251887861E-2</v>
      </c>
    </row>
    <row r="59" spans="2:11">
      <c r="B59" s="299" t="s">
        <v>26</v>
      </c>
      <c r="C59" s="182">
        <v>5.0999999999999996</v>
      </c>
      <c r="D59" s="182">
        <v>4.72</v>
      </c>
      <c r="E59" s="182">
        <v>4.51</v>
      </c>
      <c r="F59" s="450">
        <v>4.5790562693780537</v>
      </c>
      <c r="G59" s="182" t="s">
        <v>45</v>
      </c>
      <c r="H59" s="182">
        <v>4.7000967062373604</v>
      </c>
      <c r="I59" s="182">
        <v>4.6553549039792204</v>
      </c>
      <c r="J59" s="117">
        <f t="shared" si="0"/>
        <v>1.666252391598802E-2</v>
      </c>
    </row>
    <row r="60" spans="2:11">
      <c r="B60" s="299" t="s">
        <v>27</v>
      </c>
      <c r="C60" s="182">
        <v>6.41</v>
      </c>
      <c r="D60" s="182">
        <v>6.78</v>
      </c>
      <c r="E60" s="182">
        <v>6.91</v>
      </c>
      <c r="F60" s="450">
        <v>7.0843014045802102</v>
      </c>
      <c r="G60" s="182">
        <v>6.74314684056049</v>
      </c>
      <c r="H60" s="182">
        <v>6.4544954193334103</v>
      </c>
      <c r="I60" s="182">
        <v>6.2821082201964096</v>
      </c>
      <c r="J60" s="117">
        <f t="shared" si="0"/>
        <v>-0.11323532675574179</v>
      </c>
    </row>
    <row r="61" spans="2:11">
      <c r="B61" s="299" t="s">
        <v>28</v>
      </c>
      <c r="C61" s="182">
        <v>8.1</v>
      </c>
      <c r="D61" s="182">
        <v>8.02</v>
      </c>
      <c r="E61" s="182">
        <v>7.65</v>
      </c>
      <c r="F61" s="450">
        <v>7.5691751846347461</v>
      </c>
      <c r="G61" s="182">
        <v>6.81438643009517</v>
      </c>
      <c r="H61" s="182">
        <v>7.5884007729640599</v>
      </c>
      <c r="I61" s="182">
        <v>8.0190885751255792</v>
      </c>
      <c r="J61" s="117">
        <f t="shared" si="0"/>
        <v>5.9440213697807782E-2</v>
      </c>
    </row>
    <row r="62" spans="2:11">
      <c r="B62" s="299" t="s">
        <v>29</v>
      </c>
      <c r="C62" s="182">
        <v>5.21</v>
      </c>
      <c r="D62" s="182">
        <v>5.48</v>
      </c>
      <c r="E62" s="182">
        <v>4.9000000000000004</v>
      </c>
      <c r="F62" s="450">
        <v>5.0150200097833171</v>
      </c>
      <c r="G62" s="182">
        <v>5.2641815315488696</v>
      </c>
      <c r="H62" s="182">
        <v>5.1286424258791197</v>
      </c>
      <c r="I62" s="182">
        <v>5.27396665333867</v>
      </c>
      <c r="J62" s="117">
        <f t="shared" si="0"/>
        <v>5.163421941491738E-2</v>
      </c>
    </row>
    <row r="63" spans="2:11" ht="15">
      <c r="B63" s="250" t="s">
        <v>30</v>
      </c>
      <c r="C63" s="183">
        <v>6.3130940142443004</v>
      </c>
      <c r="D63" s="183">
        <v>6.29</v>
      </c>
      <c r="E63" s="183">
        <v>6.14</v>
      </c>
      <c r="F63" s="451">
        <v>6.0987846543260327</v>
      </c>
      <c r="G63" s="183" t="s">
        <v>45</v>
      </c>
      <c r="H63" s="183" t="s">
        <v>45</v>
      </c>
      <c r="I63" s="183">
        <v>6.0238669693002098</v>
      </c>
      <c r="J63" s="117">
        <f t="shared" si="0"/>
        <v>-1.2284035143408732E-2</v>
      </c>
    </row>
    <row r="64" spans="2:11" ht="15">
      <c r="B64" s="260"/>
      <c r="C64" s="260"/>
      <c r="D64" s="260"/>
      <c r="E64" s="260"/>
      <c r="F64" s="260"/>
      <c r="G64" s="260"/>
      <c r="H64" s="260"/>
      <c r="I64" s="260"/>
      <c r="J64" s="261"/>
    </row>
    <row r="65" spans="2:13">
      <c r="C65" s="712" t="s">
        <v>197</v>
      </c>
      <c r="D65" s="713"/>
      <c r="E65" s="713"/>
      <c r="F65" s="713"/>
      <c r="G65" s="713"/>
      <c r="H65" s="713"/>
      <c r="I65" s="713"/>
      <c r="J65" s="713"/>
    </row>
    <row r="66" spans="2:13">
      <c r="B66" s="5"/>
      <c r="C66" s="342">
        <v>2016</v>
      </c>
      <c r="D66" s="342">
        <v>2017</v>
      </c>
      <c r="E66" s="342">
        <v>2018</v>
      </c>
      <c r="F66" s="342">
        <v>2019</v>
      </c>
      <c r="G66" s="342">
        <v>2020</v>
      </c>
      <c r="H66" s="342">
        <v>2021</v>
      </c>
      <c r="I66" s="342">
        <v>2022</v>
      </c>
      <c r="J66" s="458" t="s">
        <v>402</v>
      </c>
    </row>
    <row r="67" spans="2:13">
      <c r="B67" s="300" t="s">
        <v>24</v>
      </c>
      <c r="C67" s="455">
        <v>4.7419656129549965</v>
      </c>
      <c r="D67" s="455">
        <v>4.4309024489243676</v>
      </c>
      <c r="E67" s="455">
        <v>4.2016063264549608</v>
      </c>
      <c r="F67" s="455">
        <v>4.4486047166346667</v>
      </c>
      <c r="G67" s="456" t="s">
        <v>45</v>
      </c>
      <c r="H67" s="456" t="s">
        <v>45</v>
      </c>
      <c r="I67" s="456">
        <v>4.2800043979000897</v>
      </c>
      <c r="J67" s="164">
        <v>-3.9424878048057388E-2</v>
      </c>
    </row>
    <row r="68" spans="2:13">
      <c r="B68" s="300" t="s">
        <v>25</v>
      </c>
      <c r="C68" s="456">
        <v>3.6284149599287621</v>
      </c>
      <c r="D68" s="456">
        <v>3.7071488182964289</v>
      </c>
      <c r="E68" s="456">
        <v>4.278353550012322</v>
      </c>
      <c r="F68" s="456">
        <v>3.5737355685956751</v>
      </c>
      <c r="G68" s="456" t="s">
        <v>45</v>
      </c>
      <c r="H68" s="456">
        <v>3.4608905180988514</v>
      </c>
      <c r="I68" s="456">
        <v>3.9175345284416849</v>
      </c>
      <c r="J68" s="164">
        <v>9.9680767251887861E-2</v>
      </c>
    </row>
    <row r="69" spans="2:13">
      <c r="B69" s="300" t="s">
        <v>26</v>
      </c>
      <c r="C69" s="456">
        <v>4.9787998852594209</v>
      </c>
      <c r="D69" s="456">
        <v>4.6349619978284471</v>
      </c>
      <c r="E69" s="456">
        <v>4.4007476290795084</v>
      </c>
      <c r="F69" s="456">
        <v>4.498824221901967</v>
      </c>
      <c r="G69" s="456" t="s">
        <v>45</v>
      </c>
      <c r="H69" s="456">
        <v>4.6291858387366895</v>
      </c>
      <c r="I69" s="456">
        <v>4.5579046034501456</v>
      </c>
      <c r="J69" s="164">
        <v>1.666252391598802E-2</v>
      </c>
    </row>
    <row r="70" spans="2:13">
      <c r="B70" s="300" t="s">
        <v>27</v>
      </c>
      <c r="C70" s="456">
        <v>6.2608190787138902</v>
      </c>
      <c r="D70" s="456">
        <v>6.6348207670483639</v>
      </c>
      <c r="E70" s="456">
        <v>6.7313630664517285</v>
      </c>
      <c r="F70" s="456">
        <v>6.9327222207584942</v>
      </c>
      <c r="G70" s="456">
        <v>6.5740825388244231</v>
      </c>
      <c r="H70" s="456">
        <v>6.3301372030015992</v>
      </c>
      <c r="I70" s="456">
        <v>6.1480099072222707</v>
      </c>
      <c r="J70" s="164">
        <v>-0.11323532675574179</v>
      </c>
    </row>
    <row r="71" spans="2:13">
      <c r="B71" s="300" t="s">
        <v>28</v>
      </c>
      <c r="C71" s="456">
        <v>7.9166067096126493</v>
      </c>
      <c r="D71" s="456">
        <v>7.8286343772658427</v>
      </c>
      <c r="E71" s="456">
        <v>7.4805142616939548</v>
      </c>
      <c r="F71" s="456">
        <v>7.4081701098230992</v>
      </c>
      <c r="G71" s="456">
        <v>6.6770173778522715</v>
      </c>
      <c r="H71" s="456">
        <v>7.4197147843146158</v>
      </c>
      <c r="I71" s="456">
        <v>7.7939099369965961</v>
      </c>
      <c r="J71" s="164">
        <v>5.9440213697807782E-2</v>
      </c>
    </row>
    <row r="72" spans="2:13">
      <c r="B72" s="300" t="s">
        <v>29</v>
      </c>
      <c r="C72" s="456">
        <v>5.0899329325503002</v>
      </c>
      <c r="D72" s="456">
        <v>5.3221010505252631</v>
      </c>
      <c r="E72" s="456">
        <v>4.7695837282423916</v>
      </c>
      <c r="F72" s="456">
        <v>4.8925223073880035</v>
      </c>
      <c r="G72" s="456">
        <v>5.1506316837127981</v>
      </c>
      <c r="H72" s="456">
        <v>5.0133350651023534</v>
      </c>
      <c r="I72" s="456">
        <v>5.0991326224632649</v>
      </c>
      <c r="J72" s="164">
        <v>5.163421941491738E-2</v>
      </c>
    </row>
    <row r="73" spans="2:13" ht="15">
      <c r="B73" s="249" t="s">
        <v>30</v>
      </c>
      <c r="C73" s="457">
        <v>6.1763241297712907</v>
      </c>
      <c r="D73" s="457">
        <v>6.1524392787131399</v>
      </c>
      <c r="E73" s="457">
        <v>5.9987237123952477</v>
      </c>
      <c r="F73" s="457">
        <v>5.9804298689891011</v>
      </c>
      <c r="G73" s="457" t="s">
        <v>45</v>
      </c>
      <c r="H73" s="457" t="s">
        <v>45</v>
      </c>
      <c r="I73" s="457">
        <v>5.8852836353275562</v>
      </c>
      <c r="J73" s="440">
        <v>-1.2284035143408732E-2</v>
      </c>
    </row>
    <row r="74" spans="2:13" ht="15">
      <c r="B74" s="260"/>
      <c r="C74" s="260"/>
      <c r="D74" s="260"/>
      <c r="E74" s="260"/>
      <c r="F74" s="260"/>
      <c r="G74" s="260"/>
      <c r="H74" s="260"/>
      <c r="I74" s="260"/>
      <c r="J74" s="261"/>
    </row>
    <row r="76" spans="2:13" ht="18">
      <c r="B76" s="676" t="s">
        <v>214</v>
      </c>
      <c r="C76" s="676"/>
      <c r="D76" s="676"/>
      <c r="E76" s="676"/>
      <c r="F76" s="676"/>
      <c r="G76" s="676"/>
      <c r="H76" s="676"/>
      <c r="I76" s="676"/>
      <c r="J76" s="374"/>
      <c r="K76" s="374"/>
    </row>
    <row r="77" spans="2:13" s="25" customFormat="1" ht="15">
      <c r="J77" s="2"/>
      <c r="K77" s="2"/>
      <c r="L77" s="2"/>
      <c r="M77" s="2"/>
    </row>
    <row r="78" spans="2:13" ht="28.5">
      <c r="B78" s="5"/>
      <c r="C78" s="5"/>
      <c r="D78" s="314" t="s">
        <v>43</v>
      </c>
      <c r="E78" s="300" t="s">
        <v>197</v>
      </c>
      <c r="F78" s="25"/>
      <c r="G78" s="25"/>
      <c r="H78" s="25"/>
      <c r="I78" s="25"/>
    </row>
    <row r="79" spans="2:13" ht="15">
      <c r="B79" s="681" t="s">
        <v>44</v>
      </c>
      <c r="C79" s="299" t="s">
        <v>321</v>
      </c>
      <c r="D79" s="569">
        <v>5.0602895938920298</v>
      </c>
      <c r="E79" s="568">
        <v>5.0602895938920254</v>
      </c>
      <c r="F79" s="25"/>
      <c r="G79" s="25"/>
      <c r="H79" s="25"/>
      <c r="I79" s="25"/>
    </row>
    <row r="80" spans="2:13" ht="15">
      <c r="B80" s="681"/>
      <c r="C80" s="299" t="s">
        <v>406</v>
      </c>
      <c r="D80" s="331">
        <v>3.4132687317433373E-2</v>
      </c>
      <c r="E80" s="323">
        <v>3.4132687317432471E-2</v>
      </c>
      <c r="F80" s="25"/>
      <c r="G80" s="25"/>
      <c r="H80" s="25"/>
      <c r="I80" s="25"/>
    </row>
    <row r="81" spans="2:9" ht="15">
      <c r="B81" s="681" t="s">
        <v>66</v>
      </c>
      <c r="C81" s="299" t="s">
        <v>321</v>
      </c>
      <c r="D81" s="569">
        <v>5.4643797662424296</v>
      </c>
      <c r="E81" s="568">
        <v>5.2553469040767364</v>
      </c>
      <c r="F81" s="25"/>
      <c r="G81" s="25"/>
      <c r="H81" s="25"/>
      <c r="I81" s="25"/>
    </row>
    <row r="82" spans="2:9" ht="15">
      <c r="B82" s="681"/>
      <c r="C82" s="299" t="s">
        <v>406</v>
      </c>
      <c r="D82" s="331">
        <v>-4.0761527201311563E-2</v>
      </c>
      <c r="E82" s="323">
        <v>-4.8735659020262272E-2</v>
      </c>
      <c r="F82" s="25"/>
      <c r="G82" s="25"/>
      <c r="H82" s="25"/>
      <c r="I82" s="25"/>
    </row>
    <row r="83" spans="2:9" ht="15">
      <c r="B83" s="681" t="s">
        <v>64</v>
      </c>
      <c r="C83" s="299" t="s">
        <v>321</v>
      </c>
      <c r="D83" s="569">
        <v>6.6085441869344397</v>
      </c>
      <c r="E83" s="568">
        <v>6.6085441869344441</v>
      </c>
      <c r="F83" s="25"/>
      <c r="G83" s="25"/>
      <c r="H83" s="25"/>
      <c r="I83" s="25"/>
    </row>
    <row r="84" spans="2:9" ht="15">
      <c r="B84" s="681"/>
      <c r="C84" s="299" t="s">
        <v>406</v>
      </c>
      <c r="D84" s="331">
        <v>-2.9586376811236843E-2</v>
      </c>
      <c r="E84" s="323">
        <v>-1.6733468935108648E-2</v>
      </c>
      <c r="F84" s="25"/>
      <c r="G84" s="25"/>
      <c r="H84" s="25"/>
      <c r="I84" s="25"/>
    </row>
    <row r="85" spans="2:9" ht="15">
      <c r="B85" s="681" t="s">
        <v>4</v>
      </c>
      <c r="C85" s="299" t="s">
        <v>321</v>
      </c>
      <c r="D85" s="569">
        <v>3.2392264009699501</v>
      </c>
      <c r="E85" s="568">
        <v>2.9834500782834481</v>
      </c>
      <c r="F85" s="25"/>
      <c r="G85" s="25"/>
      <c r="H85" s="25"/>
      <c r="I85" s="25"/>
    </row>
    <row r="86" spans="2:9" ht="15">
      <c r="B86" s="681"/>
      <c r="C86" s="299" t="s">
        <v>406</v>
      </c>
      <c r="D86" s="331">
        <v>-0.34266020334540165</v>
      </c>
      <c r="E86" s="323">
        <v>-0.39456517543795466</v>
      </c>
      <c r="F86" s="25"/>
      <c r="G86" s="25"/>
      <c r="H86" s="25"/>
      <c r="I86" s="25"/>
    </row>
    <row r="87" spans="2:9" ht="15">
      <c r="B87" s="681" t="s">
        <v>46</v>
      </c>
      <c r="C87" s="299" t="s">
        <v>321</v>
      </c>
      <c r="D87" s="569">
        <v>6.0238669693002098</v>
      </c>
      <c r="E87" s="568">
        <v>5.8852836353275562</v>
      </c>
      <c r="F87" s="25"/>
      <c r="G87" s="25"/>
      <c r="H87" s="25"/>
      <c r="I87" s="25"/>
    </row>
    <row r="88" spans="2:9" ht="15">
      <c r="B88" s="681"/>
      <c r="C88" s="299" t="s">
        <v>406</v>
      </c>
      <c r="D88" s="331">
        <v>-1.2284035143408732E-2</v>
      </c>
      <c r="E88" s="323">
        <v>-1.5909597762347467E-2</v>
      </c>
      <c r="F88" s="25"/>
      <c r="G88" s="25"/>
      <c r="H88" s="25"/>
      <c r="I88" s="25"/>
    </row>
    <row r="90" spans="2:9">
      <c r="F90" s="460"/>
    </row>
  </sheetData>
  <mergeCells count="22">
    <mergeCell ref="C65:J65"/>
    <mergeCell ref="C55:J55"/>
    <mergeCell ref="B50:B51"/>
    <mergeCell ref="B87:B88"/>
    <mergeCell ref="B81:B82"/>
    <mergeCell ref="B83:B84"/>
    <mergeCell ref="B85:B86"/>
    <mergeCell ref="B76:I76"/>
    <mergeCell ref="B79:B80"/>
    <mergeCell ref="B2:K4"/>
    <mergeCell ref="B7:K9"/>
    <mergeCell ref="I12:K12"/>
    <mergeCell ref="B53:I53"/>
    <mergeCell ref="B39:I39"/>
    <mergeCell ref="B16:I16"/>
    <mergeCell ref="C18:I18"/>
    <mergeCell ref="C29:I29"/>
    <mergeCell ref="B42:B43"/>
    <mergeCell ref="B44:B45"/>
    <mergeCell ref="B46:B47"/>
    <mergeCell ref="B48:B49"/>
    <mergeCell ref="B5:N5"/>
  </mergeCells>
  <pageMargins left="0.7" right="0.7" top="0.75" bottom="0.75" header="0.3" footer="0.3"/>
  <pageSetup paperSize="9" scale="54" fitToHeight="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188"/>
    <pageSetUpPr fitToPage="1"/>
  </sheetPr>
  <dimension ref="A2:N105"/>
  <sheetViews>
    <sheetView showGridLines="0" zoomScale="80" zoomScaleNormal="80" workbookViewId="0">
      <selection activeCell="B18" sqref="B18"/>
    </sheetView>
  </sheetViews>
  <sheetFormatPr baseColWidth="10" defaultColWidth="11.5703125" defaultRowHeight="15"/>
  <cols>
    <col min="2" max="2" width="15.7109375" customWidth="1"/>
    <col min="3" max="3" width="23.28515625" customWidth="1"/>
    <col min="4" max="4" width="23.42578125" customWidth="1"/>
    <col min="5" max="5" width="15.140625" bestFit="1" customWidth="1"/>
    <col min="6" max="6" width="14.85546875" bestFit="1" customWidth="1"/>
    <col min="7" max="7" width="16.5703125" customWidth="1"/>
    <col min="8" max="8" width="14.85546875" bestFit="1" customWidth="1"/>
    <col min="9" max="9" width="14.5703125" bestFit="1" customWidth="1"/>
    <col min="10" max="10" width="14.85546875" bestFit="1" customWidth="1"/>
    <col min="11" max="11" width="16.28515625" bestFit="1" customWidth="1"/>
    <col min="12" max="12" width="16" customWidth="1"/>
    <col min="13" max="13" width="16.85546875" customWidth="1"/>
  </cols>
  <sheetData>
    <row r="2" spans="2:14" ht="14.45" customHeight="1">
      <c r="B2" s="677" t="s">
        <v>188</v>
      </c>
      <c r="C2" s="678"/>
      <c r="D2" s="678"/>
      <c r="E2" s="678"/>
      <c r="F2" s="678"/>
      <c r="G2" s="678"/>
      <c r="H2" s="678"/>
      <c r="I2" s="678"/>
      <c r="J2" s="678"/>
      <c r="K2" s="678"/>
      <c r="L2" s="678"/>
      <c r="M2" s="678"/>
      <c r="N2" s="678"/>
    </row>
    <row r="3" spans="2:14" ht="14.45" customHeight="1">
      <c r="B3" s="677"/>
      <c r="C3" s="678"/>
      <c r="D3" s="678"/>
      <c r="E3" s="678"/>
      <c r="F3" s="678"/>
      <c r="G3" s="678"/>
      <c r="H3" s="678"/>
      <c r="I3" s="678"/>
      <c r="J3" s="678"/>
      <c r="K3" s="678"/>
      <c r="L3" s="678"/>
      <c r="M3" s="678"/>
      <c r="N3" s="678"/>
    </row>
    <row r="4" spans="2:14" ht="15" customHeight="1">
      <c r="B4" s="677"/>
      <c r="C4" s="678"/>
      <c r="D4" s="678"/>
      <c r="E4" s="678"/>
      <c r="F4" s="678"/>
      <c r="G4" s="678"/>
      <c r="H4" s="678"/>
      <c r="I4" s="678"/>
      <c r="J4" s="678"/>
      <c r="K4" s="678"/>
      <c r="L4" s="678"/>
      <c r="M4" s="678"/>
      <c r="N4" s="678"/>
    </row>
    <row r="5" spans="2:14" s="379" customFormat="1" ht="14.25">
      <c r="B5" s="682" t="s">
        <v>455</v>
      </c>
      <c r="C5" s="682"/>
      <c r="D5" s="682"/>
      <c r="E5" s="682"/>
      <c r="F5" s="682"/>
      <c r="G5" s="682"/>
      <c r="H5" s="682"/>
      <c r="I5" s="682"/>
      <c r="J5" s="682"/>
      <c r="K5" s="682"/>
      <c r="L5" s="682"/>
      <c r="M5" s="682"/>
      <c r="N5" s="682"/>
    </row>
    <row r="6" spans="2:14">
      <c r="B6" s="20"/>
      <c r="C6" s="20"/>
      <c r="D6" s="20"/>
      <c r="E6" s="20"/>
      <c r="F6" s="20"/>
      <c r="G6" s="20"/>
      <c r="H6" s="20"/>
      <c r="I6" s="20"/>
      <c r="J6" s="20"/>
      <c r="K6" s="20"/>
      <c r="L6" s="20"/>
      <c r="M6" s="20"/>
    </row>
    <row r="7" spans="2:14" ht="27.95" customHeight="1">
      <c r="B7" s="715"/>
      <c r="C7" s="716"/>
      <c r="D7" s="716"/>
      <c r="E7" s="716"/>
      <c r="F7" s="716"/>
      <c r="G7" s="716"/>
      <c r="H7" s="716"/>
      <c r="I7" s="716"/>
      <c r="J7" s="716"/>
      <c r="K7" s="716"/>
      <c r="L7" s="716"/>
      <c r="M7" s="716"/>
    </row>
    <row r="8" spans="2:14" ht="14.45" customHeight="1">
      <c r="B8" s="714" t="s">
        <v>442</v>
      </c>
      <c r="C8" s="714"/>
      <c r="D8" s="714"/>
      <c r="E8" s="714"/>
      <c r="F8" s="714"/>
      <c r="G8" s="714"/>
      <c r="H8" s="714"/>
      <c r="I8" s="714"/>
      <c r="J8" s="714"/>
      <c r="K8" s="714"/>
      <c r="L8" s="714"/>
      <c r="M8" s="714"/>
      <c r="N8" s="714"/>
    </row>
    <row r="9" spans="2:14">
      <c r="B9" s="714"/>
      <c r="C9" s="714"/>
      <c r="D9" s="714"/>
      <c r="E9" s="714"/>
      <c r="F9" s="714"/>
      <c r="G9" s="714"/>
      <c r="H9" s="714"/>
      <c r="I9" s="714"/>
      <c r="J9" s="714"/>
      <c r="K9" s="714"/>
      <c r="L9" s="714"/>
      <c r="M9" s="714"/>
      <c r="N9" s="714"/>
    </row>
    <row r="10" spans="2:14">
      <c r="B10" s="714"/>
      <c r="C10" s="714"/>
      <c r="D10" s="714"/>
      <c r="E10" s="714"/>
      <c r="F10" s="714"/>
      <c r="G10" s="714"/>
      <c r="H10" s="714"/>
      <c r="I10" s="714"/>
      <c r="J10" s="714"/>
      <c r="K10" s="714"/>
      <c r="L10" s="714"/>
      <c r="M10" s="714"/>
      <c r="N10" s="714"/>
    </row>
    <row r="11" spans="2:14">
      <c r="B11" s="714"/>
      <c r="C11" s="714"/>
      <c r="D11" s="714"/>
      <c r="E11" s="714"/>
      <c r="F11" s="714"/>
      <c r="G11" s="714"/>
      <c r="H11" s="714"/>
      <c r="I11" s="714"/>
      <c r="J11" s="714"/>
      <c r="K11" s="714"/>
      <c r="L11" s="714"/>
      <c r="M11" s="714"/>
      <c r="N11" s="714"/>
    </row>
    <row r="12" spans="2:14">
      <c r="B12" s="714"/>
      <c r="C12" s="714"/>
      <c r="D12" s="714"/>
      <c r="E12" s="714"/>
      <c r="F12" s="714"/>
      <c r="G12" s="714"/>
      <c r="H12" s="714"/>
      <c r="I12" s="714"/>
      <c r="J12" s="714"/>
      <c r="K12" s="714"/>
      <c r="L12" s="714"/>
      <c r="M12" s="714"/>
      <c r="N12" s="714"/>
    </row>
    <row r="13" spans="2:14">
      <c r="B13" s="714"/>
      <c r="C13" s="714"/>
      <c r="D13" s="714"/>
      <c r="E13" s="714"/>
      <c r="F13" s="714"/>
      <c r="G13" s="714"/>
      <c r="H13" s="714"/>
      <c r="I13" s="714"/>
      <c r="J13" s="714"/>
      <c r="K13" s="714"/>
      <c r="L13" s="714"/>
      <c r="M13" s="714"/>
      <c r="N13" s="714"/>
    </row>
    <row r="14" spans="2:14">
      <c r="B14" s="20"/>
      <c r="C14" s="20"/>
      <c r="D14" s="20"/>
      <c r="E14" s="20"/>
      <c r="F14" s="20"/>
      <c r="G14" s="20"/>
      <c r="H14" s="20"/>
      <c r="I14" s="20"/>
      <c r="J14" s="20"/>
      <c r="K14" s="20"/>
      <c r="L14" s="20"/>
      <c r="M14" s="20"/>
    </row>
    <row r="15" spans="2:14" ht="18">
      <c r="B15" s="68" t="s">
        <v>43</v>
      </c>
      <c r="C15" s="68"/>
      <c r="D15" s="68"/>
      <c r="E15" s="400"/>
      <c r="F15" s="150" t="s">
        <v>197</v>
      </c>
      <c r="G15" s="150"/>
      <c r="H15" s="150"/>
      <c r="I15" s="150"/>
      <c r="J15" s="410"/>
      <c r="K15" s="411" t="s">
        <v>91</v>
      </c>
      <c r="L15" s="411"/>
      <c r="M15" s="411"/>
      <c r="N15" s="411"/>
    </row>
    <row r="16" spans="2:14">
      <c r="B16" s="537">
        <f>J24</f>
        <v>2288920.4625880001</v>
      </c>
      <c r="C16" s="402" t="s">
        <v>403</v>
      </c>
      <c r="D16" s="416"/>
      <c r="E16" s="409"/>
      <c r="F16" s="403" t="s">
        <v>361</v>
      </c>
      <c r="G16" s="403"/>
      <c r="H16" s="403"/>
      <c r="I16" s="403"/>
      <c r="K16" s="580">
        <v>211765253</v>
      </c>
      <c r="L16" s="489" t="s">
        <v>403</v>
      </c>
      <c r="M16" s="489"/>
      <c r="N16" s="586"/>
    </row>
    <row r="17" spans="2:14">
      <c r="B17" s="538" t="s">
        <v>404</v>
      </c>
      <c r="C17" s="565">
        <f>'Hôtels - TO | durée séjour '!C13</f>
        <v>0.60079422199963406</v>
      </c>
      <c r="D17" s="416"/>
      <c r="E17" s="407"/>
      <c r="F17" s="566" t="s">
        <v>404</v>
      </c>
      <c r="G17" s="567">
        <f>'Hôtels - TO | durée séjour '!F13</f>
        <v>0.5856467154546301</v>
      </c>
      <c r="H17" s="566"/>
      <c r="I17" s="403"/>
      <c r="K17" s="489" t="s">
        <v>404</v>
      </c>
      <c r="L17" s="581">
        <v>0.6</v>
      </c>
      <c r="M17" s="489"/>
      <c r="N17" s="586"/>
    </row>
    <row r="18" spans="2:14">
      <c r="B18" s="538" t="s">
        <v>405</v>
      </c>
      <c r="C18" s="565">
        <f>'Hôtels - Nuitées étrangères '!C17</f>
        <v>0.11768426322967701</v>
      </c>
      <c r="D18" s="416"/>
      <c r="E18" s="407"/>
      <c r="F18" s="566" t="s">
        <v>405</v>
      </c>
      <c r="G18" s="567">
        <f>'Hôtels - Nuitées étrangères '!H17</f>
        <v>0.1176842632296769</v>
      </c>
      <c r="H18" s="566"/>
      <c r="I18" s="403"/>
      <c r="K18" s="489" t="s">
        <v>405</v>
      </c>
      <c r="L18" s="581">
        <v>0.32700000000000001</v>
      </c>
      <c r="M18" s="489"/>
      <c r="N18" s="586"/>
    </row>
    <row r="19" spans="2:14">
      <c r="B19" s="137"/>
      <c r="C19" s="23"/>
      <c r="D19" s="23"/>
      <c r="E19" s="23"/>
      <c r="F19" s="23"/>
      <c r="G19" s="23"/>
      <c r="H19" s="23"/>
      <c r="I19" s="23"/>
      <c r="J19" s="23"/>
    </row>
    <row r="20" spans="2:14">
      <c r="B20" s="137"/>
      <c r="C20" s="23"/>
      <c r="D20" s="23"/>
      <c r="E20" s="23"/>
      <c r="F20" s="23"/>
      <c r="G20" s="23"/>
      <c r="H20" s="23"/>
      <c r="I20" s="23"/>
      <c r="J20" s="23"/>
      <c r="K20" s="23"/>
      <c r="L20" s="23"/>
      <c r="M20" s="23"/>
    </row>
    <row r="21" spans="2:14" ht="18">
      <c r="B21" s="111" t="s">
        <v>181</v>
      </c>
      <c r="C21" s="111"/>
      <c r="D21" s="111"/>
      <c r="E21" s="111"/>
      <c r="F21" s="111"/>
      <c r="G21" s="111"/>
      <c r="H21" s="111"/>
      <c r="I21" s="111"/>
      <c r="J21" s="111"/>
      <c r="K21" s="111"/>
      <c r="L21" s="111"/>
      <c r="M21" s="111"/>
      <c r="N21" s="111"/>
    </row>
    <row r="22" spans="2:14">
      <c r="B22" s="2"/>
      <c r="C22" s="2"/>
      <c r="D22" s="2"/>
      <c r="E22" s="2"/>
      <c r="F22" s="2"/>
      <c r="G22" s="2"/>
      <c r="H22" s="2"/>
      <c r="I22" s="2"/>
      <c r="J22" s="2"/>
      <c r="K22" s="2"/>
      <c r="L22" s="2"/>
      <c r="M22" s="2"/>
    </row>
    <row r="23" spans="2:14">
      <c r="B23" s="9"/>
      <c r="C23" s="10"/>
      <c r="D23" s="250">
        <v>2016</v>
      </c>
      <c r="E23" s="250">
        <v>2017</v>
      </c>
      <c r="F23" s="250">
        <v>2018</v>
      </c>
      <c r="G23" s="250">
        <v>2019</v>
      </c>
      <c r="H23" s="250">
        <v>2020</v>
      </c>
      <c r="I23" s="250">
        <v>2021</v>
      </c>
      <c r="J23" s="250">
        <v>2022</v>
      </c>
      <c r="K23" s="250" t="s">
        <v>408</v>
      </c>
    </row>
    <row r="24" spans="2:14">
      <c r="B24" s="681" t="s">
        <v>109</v>
      </c>
      <c r="C24" s="280" t="s">
        <v>43</v>
      </c>
      <c r="D24" s="122">
        <v>2238981</v>
      </c>
      <c r="E24" s="122">
        <v>2255144</v>
      </c>
      <c r="F24" s="122">
        <v>2281679</v>
      </c>
      <c r="G24" s="122">
        <v>2320742</v>
      </c>
      <c r="H24" s="122">
        <v>1543293.43</v>
      </c>
      <c r="I24" s="122" t="s">
        <v>45</v>
      </c>
      <c r="J24" s="122">
        <v>2288920.4625880001</v>
      </c>
      <c r="K24" s="313">
        <f>(J24-G24)/G24</f>
        <v>-1.3711794508825146E-2</v>
      </c>
    </row>
    <row r="25" spans="2:14">
      <c r="B25" s="681"/>
      <c r="C25" s="288" t="s">
        <v>197</v>
      </c>
      <c r="D25" s="165">
        <v>2683312</v>
      </c>
      <c r="E25" s="165">
        <v>2706387</v>
      </c>
      <c r="F25" s="165">
        <v>2726553</v>
      </c>
      <c r="G25" s="165">
        <v>2788411</v>
      </c>
      <c r="H25" s="165">
        <v>1867388.0469999998</v>
      </c>
      <c r="I25" s="165" t="s">
        <v>45</v>
      </c>
      <c r="J25" s="165">
        <v>2829738.9340650002</v>
      </c>
      <c r="K25" s="166">
        <f t="shared" ref="K25:K29" si="0">(J25-G25)/G25</f>
        <v>1.4821320840077075E-2</v>
      </c>
    </row>
    <row r="26" spans="2:14">
      <c r="B26" s="681" t="s">
        <v>110</v>
      </c>
      <c r="C26" s="280" t="s">
        <v>43</v>
      </c>
      <c r="D26" s="122">
        <v>1948488</v>
      </c>
      <c r="E26" s="122">
        <v>1958521</v>
      </c>
      <c r="F26" s="122">
        <v>1979848</v>
      </c>
      <c r="G26" s="122">
        <v>2030529</v>
      </c>
      <c r="H26" s="122" t="s">
        <v>45</v>
      </c>
      <c r="I26" s="122" t="s">
        <v>45</v>
      </c>
      <c r="J26" s="122">
        <v>2019550.544374</v>
      </c>
      <c r="K26" s="313">
        <f t="shared" si="0"/>
        <v>-5.406697282333792E-3</v>
      </c>
    </row>
    <row r="27" spans="2:14">
      <c r="B27" s="681"/>
      <c r="C27" s="288" t="s">
        <v>197</v>
      </c>
      <c r="D27" s="165">
        <v>2324240</v>
      </c>
      <c r="E27" s="165">
        <v>2329090</v>
      </c>
      <c r="F27" s="165">
        <v>2334594</v>
      </c>
      <c r="G27" s="165">
        <v>2420725</v>
      </c>
      <c r="H27" s="165" t="s">
        <v>45</v>
      </c>
      <c r="I27" s="165" t="s">
        <v>45</v>
      </c>
      <c r="J27" s="165">
        <v>2467306.4720240002</v>
      </c>
      <c r="K27" s="166">
        <f t="shared" si="0"/>
        <v>1.924277727705553E-2</v>
      </c>
    </row>
    <row r="28" spans="2:14">
      <c r="B28" s="681" t="s">
        <v>42</v>
      </c>
      <c r="C28" s="280" t="s">
        <v>43</v>
      </c>
      <c r="D28" s="122">
        <v>290493</v>
      </c>
      <c r="E28" s="122">
        <v>296622</v>
      </c>
      <c r="F28" s="122">
        <v>301832</v>
      </c>
      <c r="G28" s="122">
        <v>290213</v>
      </c>
      <c r="H28" s="122" t="s">
        <v>45</v>
      </c>
      <c r="I28" s="122" t="s">
        <v>45</v>
      </c>
      <c r="J28" s="122">
        <v>269369.91823100002</v>
      </c>
      <c r="K28" s="313">
        <f t="shared" si="0"/>
        <v>-7.1819945243665792E-2</v>
      </c>
    </row>
    <row r="29" spans="2:14" ht="26.45" customHeight="1">
      <c r="B29" s="681"/>
      <c r="C29" s="352" t="s">
        <v>197</v>
      </c>
      <c r="D29" s="165">
        <v>359074</v>
      </c>
      <c r="E29" s="165">
        <v>377295</v>
      </c>
      <c r="F29" s="165">
        <v>391960</v>
      </c>
      <c r="G29" s="165">
        <v>367686</v>
      </c>
      <c r="H29" s="165" t="s">
        <v>45</v>
      </c>
      <c r="I29" s="165" t="s">
        <v>45</v>
      </c>
      <c r="J29" s="165">
        <v>362432.462054</v>
      </c>
      <c r="K29" s="166">
        <f t="shared" si="0"/>
        <v>-1.4288109816528224E-2</v>
      </c>
    </row>
    <row r="30" spans="2:14" ht="27.6" customHeight="1">
      <c r="B30" s="2"/>
      <c r="C30" s="2"/>
      <c r="D30" s="2"/>
      <c r="E30" s="2"/>
      <c r="F30" s="2"/>
      <c r="G30" s="2"/>
      <c r="H30" s="2"/>
      <c r="I30" s="2"/>
      <c r="J30" s="2"/>
      <c r="K30" s="2"/>
      <c r="L30" s="2"/>
      <c r="M30" s="2"/>
    </row>
    <row r="33" spans="2:14">
      <c r="N33" s="39"/>
    </row>
    <row r="39" spans="2:14">
      <c r="M39" s="39"/>
    </row>
    <row r="45" spans="2:14">
      <c r="B45" s="2"/>
      <c r="C45" s="2"/>
      <c r="D45" s="2"/>
      <c r="E45" s="2"/>
      <c r="F45" s="2"/>
      <c r="G45" s="2"/>
      <c r="H45" s="2"/>
      <c r="I45" s="2"/>
      <c r="J45" s="2"/>
      <c r="K45" s="2"/>
      <c r="L45" s="2"/>
      <c r="M45" s="2"/>
    </row>
    <row r="46" spans="2:14" ht="18">
      <c r="B46" s="111" t="s">
        <v>157</v>
      </c>
      <c r="C46" s="111"/>
      <c r="D46" s="111"/>
      <c r="E46" s="111"/>
      <c r="F46" s="111"/>
      <c r="G46" s="111"/>
      <c r="H46" s="111"/>
      <c r="I46" s="111"/>
      <c r="J46" s="111"/>
      <c r="K46" s="111"/>
      <c r="L46" s="111"/>
      <c r="M46" s="111"/>
      <c r="N46" s="111"/>
    </row>
    <row r="47" spans="2:14">
      <c r="B47" s="2"/>
      <c r="C47" s="2"/>
      <c r="D47" s="2"/>
      <c r="E47" s="2"/>
      <c r="F47" s="2"/>
      <c r="G47" s="2"/>
      <c r="H47" s="2"/>
      <c r="I47" s="2"/>
      <c r="J47" s="2"/>
      <c r="K47" s="2"/>
      <c r="L47" s="2"/>
    </row>
    <row r="48" spans="2:14">
      <c r="B48" s="2"/>
      <c r="C48" s="2"/>
      <c r="D48" s="2"/>
      <c r="E48" s="2"/>
      <c r="F48" s="2"/>
      <c r="G48" s="2"/>
      <c r="H48" s="2"/>
      <c r="I48" s="2"/>
      <c r="J48" s="2"/>
      <c r="K48" s="2"/>
      <c r="L48" s="2"/>
    </row>
    <row r="49" spans="1:14" ht="14.45" customHeight="1">
      <c r="B49" s="2"/>
      <c r="C49" s="673" t="s">
        <v>43</v>
      </c>
      <c r="D49" s="673"/>
      <c r="E49" s="673"/>
      <c r="F49" s="673"/>
      <c r="G49" s="673"/>
      <c r="H49" s="673"/>
      <c r="I49" s="674" t="s">
        <v>197</v>
      </c>
      <c r="J49" s="674"/>
      <c r="K49" s="674"/>
      <c r="L49" s="674"/>
      <c r="M49" s="674"/>
      <c r="N49" s="674"/>
    </row>
    <row r="50" spans="1:14" ht="14.45" customHeight="1">
      <c r="B50" s="3"/>
      <c r="C50" s="717">
        <v>2019</v>
      </c>
      <c r="D50" s="696"/>
      <c r="E50" s="695">
        <v>2022</v>
      </c>
      <c r="F50" s="696"/>
      <c r="G50" s="695" t="s">
        <v>402</v>
      </c>
      <c r="H50" s="696"/>
      <c r="I50" s="718">
        <v>2019</v>
      </c>
      <c r="J50" s="693"/>
      <c r="K50" s="692">
        <v>2022</v>
      </c>
      <c r="L50" s="693"/>
      <c r="M50" s="692" t="s">
        <v>402</v>
      </c>
      <c r="N50" s="693"/>
    </row>
    <row r="51" spans="1:14">
      <c r="B51" s="3"/>
      <c r="C51" s="570" t="s">
        <v>52</v>
      </c>
      <c r="D51" s="571" t="s">
        <v>53</v>
      </c>
      <c r="E51" s="572" t="s">
        <v>52</v>
      </c>
      <c r="F51" s="571" t="s">
        <v>53</v>
      </c>
      <c r="G51" s="573" t="s">
        <v>52</v>
      </c>
      <c r="H51" s="571" t="s">
        <v>53</v>
      </c>
      <c r="I51" s="574" t="s">
        <v>52</v>
      </c>
      <c r="J51" s="575" t="s">
        <v>53</v>
      </c>
      <c r="K51" s="576" t="s">
        <v>52</v>
      </c>
      <c r="L51" s="575" t="s">
        <v>53</v>
      </c>
      <c r="M51" s="577" t="s">
        <v>52</v>
      </c>
      <c r="N51" s="575" t="s">
        <v>53</v>
      </c>
    </row>
    <row r="52" spans="1:14">
      <c r="B52" s="250" t="s">
        <v>48</v>
      </c>
      <c r="C52" s="127">
        <v>641338</v>
      </c>
      <c r="D52" s="113">
        <v>0.27635040861931226</v>
      </c>
      <c r="E52" s="101">
        <v>626742.02811399999</v>
      </c>
      <c r="F52" s="113">
        <v>0.27381555556778292</v>
      </c>
      <c r="G52" s="113">
        <v>-2.2758626318727434E-2</v>
      </c>
      <c r="H52" s="168" t="s">
        <v>47</v>
      </c>
      <c r="I52" s="247">
        <v>764427</v>
      </c>
      <c r="J52" s="309">
        <v>0.27414430656025957</v>
      </c>
      <c r="K52" s="247">
        <v>767666.95003399998</v>
      </c>
      <c r="L52" s="309">
        <v>0.27128543230354635</v>
      </c>
      <c r="M52" s="309">
        <v>4.2384034499042805E-3</v>
      </c>
      <c r="N52" s="312" t="s">
        <v>47</v>
      </c>
    </row>
    <row r="53" spans="1:14">
      <c r="B53" s="250" t="s">
        <v>49</v>
      </c>
      <c r="C53" s="121">
        <v>697051</v>
      </c>
      <c r="D53" s="115">
        <v>0.30035695480152469</v>
      </c>
      <c r="E53" s="100">
        <v>691860.25916699995</v>
      </c>
      <c r="F53" s="115">
        <v>0.30226487572431349</v>
      </c>
      <c r="G53" s="115">
        <v>-7.446715997825191E-3</v>
      </c>
      <c r="H53" s="167" t="s">
        <v>47</v>
      </c>
      <c r="I53" s="165">
        <v>803778</v>
      </c>
      <c r="J53" s="164">
        <v>0.28825664509285037</v>
      </c>
      <c r="K53" s="165">
        <v>826711.10407599993</v>
      </c>
      <c r="L53" s="164">
        <v>0.29215101581417124</v>
      </c>
      <c r="M53" s="164">
        <v>2.8531639427802118E-2</v>
      </c>
      <c r="N53" s="169" t="s">
        <v>47</v>
      </c>
    </row>
    <row r="54" spans="1:14">
      <c r="B54" s="250" t="s">
        <v>50</v>
      </c>
      <c r="C54" s="123">
        <v>434252</v>
      </c>
      <c r="D54" s="115">
        <v>0.18711774079152271</v>
      </c>
      <c r="E54" s="100">
        <v>434296.99554499995</v>
      </c>
      <c r="F54" s="115">
        <v>0.18973878850030287</v>
      </c>
      <c r="G54" s="112">
        <v>1.0361620671857422E-4</v>
      </c>
      <c r="H54" s="168" t="s">
        <v>47</v>
      </c>
      <c r="I54" s="165">
        <v>518123</v>
      </c>
      <c r="J54" s="164">
        <v>0.18581299528656284</v>
      </c>
      <c r="K54" s="165">
        <v>533157.95965900004</v>
      </c>
      <c r="L54" s="164">
        <v>0.18841241969028696</v>
      </c>
      <c r="M54" s="164">
        <v>2.9018128241749631E-2</v>
      </c>
      <c r="N54" s="169" t="s">
        <v>47</v>
      </c>
    </row>
    <row r="55" spans="1:14">
      <c r="B55" s="348" t="s">
        <v>65</v>
      </c>
      <c r="C55" s="121">
        <v>548099</v>
      </c>
      <c r="D55" s="115">
        <v>0.23617403399430009</v>
      </c>
      <c r="E55" s="100">
        <v>536021.17976199999</v>
      </c>
      <c r="F55" s="115">
        <v>0.23418078020760061</v>
      </c>
      <c r="G55" s="115" t="s">
        <v>45</v>
      </c>
      <c r="H55" s="167" t="s">
        <v>47</v>
      </c>
      <c r="I55" s="165">
        <v>702081</v>
      </c>
      <c r="J55" s="164">
        <v>0.25178533580594825</v>
      </c>
      <c r="K55" s="165">
        <v>702202.92029599985</v>
      </c>
      <c r="L55" s="164">
        <v>0.24815113219199533</v>
      </c>
      <c r="M55" s="164" t="s">
        <v>45</v>
      </c>
      <c r="N55" s="169" t="s">
        <v>47</v>
      </c>
    </row>
    <row r="56" spans="1:14">
      <c r="B56" s="348" t="s">
        <v>51</v>
      </c>
      <c r="C56" s="121">
        <v>2320742</v>
      </c>
      <c r="D56" s="115"/>
      <c r="E56" s="100">
        <v>2288920.4625880001</v>
      </c>
      <c r="F56" s="115">
        <v>1</v>
      </c>
      <c r="G56" s="115"/>
      <c r="H56" s="167"/>
      <c r="I56" s="165">
        <v>2788411</v>
      </c>
      <c r="J56" s="164"/>
      <c r="K56" s="165">
        <v>2829738.9340650002</v>
      </c>
      <c r="L56" s="164">
        <v>1</v>
      </c>
      <c r="M56" s="164"/>
      <c r="N56" s="169"/>
    </row>
    <row r="57" spans="1:14">
      <c r="B57" s="2"/>
      <c r="C57" s="2"/>
      <c r="D57" s="2"/>
      <c r="E57" s="2"/>
      <c r="F57" s="2"/>
      <c r="G57" s="2"/>
      <c r="H57" s="2"/>
      <c r="I57" s="2"/>
      <c r="J57" s="2"/>
      <c r="K57" s="2"/>
      <c r="L57" s="2"/>
    </row>
    <row r="58" spans="1:14" ht="15" customHeight="1">
      <c r="B58" s="111" t="s">
        <v>158</v>
      </c>
      <c r="C58" s="111"/>
      <c r="D58" s="111"/>
      <c r="E58" s="111"/>
      <c r="F58" s="111"/>
      <c r="G58" s="111"/>
      <c r="H58" s="111"/>
      <c r="I58" s="111"/>
      <c r="J58" s="111"/>
      <c r="K58" s="111"/>
      <c r="L58" s="111"/>
      <c r="M58" s="111"/>
      <c r="N58" s="111"/>
    </row>
    <row r="59" spans="1:14" ht="15" customHeight="1"/>
    <row r="60" spans="1:14" ht="30.6" customHeight="1">
      <c r="A60" s="2"/>
      <c r="B60" s="7"/>
      <c r="C60" s="250">
        <v>2016</v>
      </c>
      <c r="D60" s="250">
        <v>2017</v>
      </c>
      <c r="E60" s="250">
        <v>2018</v>
      </c>
      <c r="F60" s="250">
        <v>2019</v>
      </c>
      <c r="G60" s="250">
        <v>2020</v>
      </c>
      <c r="H60" s="250">
        <v>2021</v>
      </c>
      <c r="I60" s="250">
        <v>2022</v>
      </c>
      <c r="J60" s="486" t="s">
        <v>408</v>
      </c>
      <c r="K60" s="2"/>
    </row>
    <row r="61" spans="1:14">
      <c r="A61" s="2"/>
      <c r="B61" s="250" t="s">
        <v>35</v>
      </c>
      <c r="C61" s="101">
        <v>73946</v>
      </c>
      <c r="D61" s="101">
        <v>73130</v>
      </c>
      <c r="E61" s="101">
        <v>81786</v>
      </c>
      <c r="F61" s="101">
        <v>81002</v>
      </c>
      <c r="G61" s="101" t="s">
        <v>45</v>
      </c>
      <c r="H61" s="101" t="s">
        <v>45</v>
      </c>
      <c r="I61" s="101">
        <v>77066.603889000005</v>
      </c>
      <c r="J61" s="96">
        <f>(I61-F61)/F61</f>
        <v>-4.858393756944266E-2</v>
      </c>
      <c r="K61" s="2"/>
    </row>
    <row r="62" spans="1:14">
      <c r="A62" s="2"/>
      <c r="B62" s="250" t="s">
        <v>36</v>
      </c>
      <c r="C62" s="100">
        <v>98201</v>
      </c>
      <c r="D62" s="100">
        <v>99459</v>
      </c>
      <c r="E62" s="100">
        <v>96063</v>
      </c>
      <c r="F62" s="100">
        <v>113497</v>
      </c>
      <c r="G62" s="101" t="s">
        <v>45</v>
      </c>
      <c r="H62" s="101" t="s">
        <v>45</v>
      </c>
      <c r="I62" s="101">
        <v>108877.317463</v>
      </c>
      <c r="J62" s="96">
        <f t="shared" ref="J62:J73" si="1">(I62-F62)/F62</f>
        <v>-4.0703124637655623E-2</v>
      </c>
      <c r="K62" s="2"/>
    </row>
    <row r="63" spans="1:14">
      <c r="A63" s="2"/>
      <c r="B63" s="250" t="s">
        <v>37</v>
      </c>
      <c r="C63" s="100">
        <v>127174</v>
      </c>
      <c r="D63" s="100">
        <v>122687</v>
      </c>
      <c r="E63" s="100">
        <v>129819</v>
      </c>
      <c r="F63" s="100">
        <v>136513</v>
      </c>
      <c r="G63" s="101" t="s">
        <v>45</v>
      </c>
      <c r="H63" s="101" t="s">
        <v>45</v>
      </c>
      <c r="I63" s="101">
        <v>130011.904326</v>
      </c>
      <c r="J63" s="96">
        <f t="shared" si="1"/>
        <v>-4.7622539054888523E-2</v>
      </c>
      <c r="K63" s="2"/>
    </row>
    <row r="64" spans="1:14">
      <c r="A64" s="2"/>
      <c r="B64" s="250" t="s">
        <v>24</v>
      </c>
      <c r="C64" s="100">
        <v>170222</v>
      </c>
      <c r="D64" s="100">
        <v>204303</v>
      </c>
      <c r="E64" s="100">
        <v>170235</v>
      </c>
      <c r="F64" s="100">
        <v>191858</v>
      </c>
      <c r="G64" s="101" t="s">
        <v>45</v>
      </c>
      <c r="H64" s="101" t="s">
        <v>45</v>
      </c>
      <c r="I64" s="101">
        <v>181436.94824699999</v>
      </c>
      <c r="J64" s="96">
        <f t="shared" si="1"/>
        <v>-5.4316482778930288E-2</v>
      </c>
      <c r="K64" s="2"/>
    </row>
    <row r="65" spans="1:11">
      <c r="A65" s="2"/>
      <c r="B65" s="250" t="s">
        <v>25</v>
      </c>
      <c r="C65" s="100">
        <v>210567</v>
      </c>
      <c r="D65" s="100">
        <v>197756</v>
      </c>
      <c r="E65" s="100">
        <v>216968</v>
      </c>
      <c r="F65" s="100">
        <v>205452</v>
      </c>
      <c r="G65" s="101" t="s">
        <v>45</v>
      </c>
      <c r="H65" s="100">
        <v>144233.14269499999</v>
      </c>
      <c r="I65" s="100">
        <v>219770.78922400001</v>
      </c>
      <c r="J65" s="96">
        <f t="shared" si="1"/>
        <v>6.9694085353269902E-2</v>
      </c>
      <c r="K65" s="2"/>
    </row>
    <row r="66" spans="1:11">
      <c r="A66" s="2"/>
      <c r="B66" s="250" t="s">
        <v>26</v>
      </c>
      <c r="C66" s="100">
        <v>224604</v>
      </c>
      <c r="D66" s="100">
        <v>226201</v>
      </c>
      <c r="E66" s="100">
        <v>224506</v>
      </c>
      <c r="F66" s="100">
        <v>244028</v>
      </c>
      <c r="G66" s="101" t="s">
        <v>45</v>
      </c>
      <c r="H66" s="100">
        <v>200573.239283</v>
      </c>
      <c r="I66" s="100">
        <v>225534.29064299999</v>
      </c>
      <c r="J66" s="96">
        <f t="shared" si="1"/>
        <v>-7.5785194145753826E-2</v>
      </c>
      <c r="K66" s="2"/>
    </row>
    <row r="67" spans="1:11">
      <c r="A67" s="2"/>
      <c r="B67" s="250" t="s">
        <v>27</v>
      </c>
      <c r="C67" s="100">
        <v>316160</v>
      </c>
      <c r="D67" s="100">
        <v>308375</v>
      </c>
      <c r="E67" s="100">
        <v>301562</v>
      </c>
      <c r="F67" s="100">
        <v>304525</v>
      </c>
      <c r="G67" s="100">
        <v>299675.20336799999</v>
      </c>
      <c r="H67" s="100">
        <v>322667.36484200001</v>
      </c>
      <c r="I67" s="100">
        <v>313676.17460899998</v>
      </c>
      <c r="J67" s="96">
        <f t="shared" si="1"/>
        <v>3.0050651371808488E-2</v>
      </c>
      <c r="K67" s="2"/>
    </row>
    <row r="68" spans="1:11">
      <c r="A68" s="2"/>
      <c r="B68" s="250" t="s">
        <v>28</v>
      </c>
      <c r="C68" s="100">
        <v>387774</v>
      </c>
      <c r="D68" s="100">
        <v>383859</v>
      </c>
      <c r="E68" s="100">
        <v>398886</v>
      </c>
      <c r="F68" s="100">
        <v>392526</v>
      </c>
      <c r="G68" s="100">
        <v>380093.638913</v>
      </c>
      <c r="H68" s="100">
        <v>388690.51593400002</v>
      </c>
      <c r="I68" s="100">
        <v>378184.08455799997</v>
      </c>
      <c r="J68" s="96">
        <f t="shared" si="1"/>
        <v>-3.6537491636222892E-2</v>
      </c>
      <c r="K68" s="27"/>
    </row>
    <row r="69" spans="1:11">
      <c r="A69" s="2"/>
      <c r="B69" s="250" t="s">
        <v>29</v>
      </c>
      <c r="C69" s="100">
        <v>247561</v>
      </c>
      <c r="D69" s="100">
        <v>247000</v>
      </c>
      <c r="E69" s="100">
        <v>269187</v>
      </c>
      <c r="F69" s="100">
        <v>258904</v>
      </c>
      <c r="G69" s="100">
        <v>236804.59692899999</v>
      </c>
      <c r="H69" s="100">
        <v>257999.812424</v>
      </c>
      <c r="I69" s="100">
        <v>251629.61752199999</v>
      </c>
      <c r="J69" s="96">
        <f t="shared" si="1"/>
        <v>-2.8096833104162215E-2</v>
      </c>
      <c r="K69" s="2"/>
    </row>
    <row r="70" spans="1:11">
      <c r="A70" s="2"/>
      <c r="B70" s="250" t="s">
        <v>38</v>
      </c>
      <c r="C70" s="100">
        <v>186030</v>
      </c>
      <c r="D70" s="100">
        <v>179904</v>
      </c>
      <c r="E70" s="100">
        <v>180393</v>
      </c>
      <c r="F70" s="100">
        <v>175348</v>
      </c>
      <c r="G70" s="100">
        <v>163394.13994299999</v>
      </c>
      <c r="H70" s="100">
        <v>193625.565607</v>
      </c>
      <c r="I70" s="100">
        <v>182667.378023</v>
      </c>
      <c r="J70" s="96">
        <f t="shared" si="1"/>
        <v>4.1742010305221601E-2</v>
      </c>
      <c r="K70" s="2"/>
    </row>
    <row r="71" spans="1:11">
      <c r="A71" s="2"/>
      <c r="B71" s="250" t="s">
        <v>39</v>
      </c>
      <c r="C71" s="100">
        <v>106621</v>
      </c>
      <c r="D71" s="100">
        <v>116096</v>
      </c>
      <c r="E71" s="100">
        <v>119424</v>
      </c>
      <c r="F71" s="100">
        <v>121139</v>
      </c>
      <c r="G71" s="101" t="s">
        <v>45</v>
      </c>
      <c r="H71" s="100">
        <v>134770.93724500001</v>
      </c>
      <c r="I71" s="100">
        <v>125459.88155599999</v>
      </c>
      <c r="J71" s="96">
        <f t="shared" si="1"/>
        <v>3.566879003458831E-2</v>
      </c>
      <c r="K71" s="2"/>
    </row>
    <row r="72" spans="1:11">
      <c r="A72" s="2"/>
      <c r="B72" s="250" t="s">
        <v>40</v>
      </c>
      <c r="C72" s="100">
        <v>90121</v>
      </c>
      <c r="D72" s="100">
        <v>96373</v>
      </c>
      <c r="E72" s="100">
        <v>92848</v>
      </c>
      <c r="F72" s="100">
        <v>95948</v>
      </c>
      <c r="G72" s="101" t="s">
        <v>45</v>
      </c>
      <c r="H72" s="100">
        <v>100097.631288</v>
      </c>
      <c r="I72" s="100">
        <v>94605.472527999998</v>
      </c>
      <c r="J72" s="96">
        <f t="shared" si="1"/>
        <v>-1.3992240296827465E-2</v>
      </c>
      <c r="K72" s="2"/>
    </row>
    <row r="73" spans="1:11">
      <c r="A73" s="2"/>
      <c r="B73" s="250" t="s">
        <v>41</v>
      </c>
      <c r="C73" s="124">
        <v>2238981</v>
      </c>
      <c r="D73" s="124">
        <v>2255144</v>
      </c>
      <c r="E73" s="124">
        <v>2281679</v>
      </c>
      <c r="F73" s="124">
        <v>2320742</v>
      </c>
      <c r="G73" s="124">
        <v>1543293.43</v>
      </c>
      <c r="H73" s="124" t="s">
        <v>45</v>
      </c>
      <c r="I73" s="124">
        <v>2288920.4625880001</v>
      </c>
      <c r="J73" s="96">
        <f t="shared" si="1"/>
        <v>-1.3711794508825146E-2</v>
      </c>
      <c r="K73" s="2"/>
    </row>
    <row r="74" spans="1:11">
      <c r="A74" s="2"/>
      <c r="B74" s="2"/>
      <c r="C74" s="2"/>
      <c r="D74" s="2"/>
      <c r="E74" s="2"/>
      <c r="F74" s="2"/>
      <c r="G74" s="2"/>
      <c r="H74" s="2"/>
      <c r="I74" s="2"/>
      <c r="J74" s="473"/>
      <c r="K74" s="2"/>
    </row>
    <row r="75" spans="1:11" ht="35.450000000000003" customHeight="1">
      <c r="A75" s="2"/>
      <c r="B75" s="7"/>
      <c r="C75" s="249">
        <v>2016</v>
      </c>
      <c r="D75" s="249">
        <v>2017</v>
      </c>
      <c r="E75" s="249">
        <v>2018</v>
      </c>
      <c r="F75" s="249">
        <v>2019</v>
      </c>
      <c r="G75" s="249">
        <v>2020</v>
      </c>
      <c r="H75" s="249">
        <v>2021</v>
      </c>
      <c r="I75" s="249">
        <v>2022</v>
      </c>
      <c r="J75" s="249" t="s">
        <v>408</v>
      </c>
      <c r="K75" s="2"/>
    </row>
    <row r="76" spans="1:11">
      <c r="A76" s="2"/>
      <c r="B76" s="249" t="s">
        <v>35</v>
      </c>
      <c r="C76" s="247">
        <v>102666</v>
      </c>
      <c r="D76" s="247">
        <v>102692</v>
      </c>
      <c r="E76" s="247">
        <v>111529</v>
      </c>
      <c r="F76" s="247">
        <v>111245</v>
      </c>
      <c r="G76" s="247" t="s">
        <v>45</v>
      </c>
      <c r="H76" s="247" t="s">
        <v>45</v>
      </c>
      <c r="I76" s="247">
        <v>100198.948603</v>
      </c>
      <c r="J76" s="248">
        <f>(I76-F76)/F76</f>
        <v>-9.9294812324149426E-2</v>
      </c>
      <c r="K76" s="2"/>
    </row>
    <row r="77" spans="1:11">
      <c r="A77" s="2"/>
      <c r="B77" s="249" t="s">
        <v>36</v>
      </c>
      <c r="C77" s="165">
        <v>125660</v>
      </c>
      <c r="D77" s="165">
        <v>127926</v>
      </c>
      <c r="E77" s="165">
        <v>122778</v>
      </c>
      <c r="F77" s="165">
        <v>142991</v>
      </c>
      <c r="G77" s="247" t="s">
        <v>45</v>
      </c>
      <c r="H77" s="247" t="s">
        <v>45</v>
      </c>
      <c r="I77" s="247">
        <v>137914.08479299999</v>
      </c>
      <c r="J77" s="248">
        <f t="shared" ref="J77:J88" si="2">(I77-F77)/F77</f>
        <v>-3.5505138134568001E-2</v>
      </c>
      <c r="K77" s="2"/>
    </row>
    <row r="78" spans="1:11">
      <c r="A78" s="2"/>
      <c r="B78" s="249" t="s">
        <v>37</v>
      </c>
      <c r="C78" s="165">
        <v>160598</v>
      </c>
      <c r="D78" s="165">
        <v>155143</v>
      </c>
      <c r="E78" s="165">
        <v>161453</v>
      </c>
      <c r="F78" s="165">
        <v>170172</v>
      </c>
      <c r="G78" s="247" t="s">
        <v>45</v>
      </c>
      <c r="H78" s="247" t="s">
        <v>45</v>
      </c>
      <c r="I78" s="247">
        <v>171326.22097700002</v>
      </c>
      <c r="J78" s="248">
        <f t="shared" si="2"/>
        <v>6.7826726899843631E-3</v>
      </c>
      <c r="K78" s="2"/>
    </row>
    <row r="79" spans="1:11">
      <c r="A79" s="2"/>
      <c r="B79" s="249" t="s">
        <v>24</v>
      </c>
      <c r="C79" s="165">
        <v>202421</v>
      </c>
      <c r="D79" s="165">
        <v>239479</v>
      </c>
      <c r="E79" s="165">
        <v>202734</v>
      </c>
      <c r="F79" s="165">
        <v>228903</v>
      </c>
      <c r="G79" s="247" t="s">
        <v>45</v>
      </c>
      <c r="H79" s="247" t="s">
        <v>45</v>
      </c>
      <c r="I79" s="247">
        <v>221801.44624799999</v>
      </c>
      <c r="J79" s="248">
        <f t="shared" si="2"/>
        <v>-3.1024293049894527E-2</v>
      </c>
      <c r="K79" s="2"/>
    </row>
    <row r="80" spans="1:11">
      <c r="A80" s="2"/>
      <c r="B80" s="249" t="s">
        <v>25</v>
      </c>
      <c r="C80" s="165">
        <v>247910</v>
      </c>
      <c r="D80" s="165">
        <v>233474</v>
      </c>
      <c r="E80" s="165">
        <v>252044</v>
      </c>
      <c r="F80" s="165">
        <v>247682</v>
      </c>
      <c r="G80" s="247" t="s">
        <v>45</v>
      </c>
      <c r="H80" s="165">
        <v>169410.56011999998</v>
      </c>
      <c r="I80" s="165">
        <v>267645.04126099998</v>
      </c>
      <c r="J80" s="248">
        <f t="shared" si="2"/>
        <v>8.0599483454590878E-2</v>
      </c>
      <c r="K80" s="2"/>
    </row>
    <row r="81" spans="1:14">
      <c r="A81" s="2"/>
      <c r="B81" s="249" t="s">
        <v>26</v>
      </c>
      <c r="C81" s="165">
        <v>264516</v>
      </c>
      <c r="D81" s="165">
        <v>271002</v>
      </c>
      <c r="E81" s="165">
        <v>264742</v>
      </c>
      <c r="F81" s="165">
        <v>287842</v>
      </c>
      <c r="G81" s="247" t="s">
        <v>45</v>
      </c>
      <c r="H81" s="165">
        <v>235147.02404799999</v>
      </c>
      <c r="I81" s="165">
        <v>278220.46252499998</v>
      </c>
      <c r="J81" s="248">
        <f t="shared" si="2"/>
        <v>-3.3426454356904202E-2</v>
      </c>
      <c r="K81" s="2"/>
    </row>
    <row r="82" spans="1:14">
      <c r="A82" s="2"/>
      <c r="B82" s="249" t="s">
        <v>27</v>
      </c>
      <c r="C82" s="165">
        <v>368603</v>
      </c>
      <c r="D82" s="165">
        <v>362571</v>
      </c>
      <c r="E82" s="165">
        <v>353790</v>
      </c>
      <c r="F82" s="165">
        <v>351559</v>
      </c>
      <c r="G82" s="165">
        <v>343677.73853699997</v>
      </c>
      <c r="H82" s="165">
        <v>373392.33719799999</v>
      </c>
      <c r="I82" s="165">
        <v>379322.14240000001</v>
      </c>
      <c r="J82" s="248">
        <f t="shared" si="2"/>
        <v>7.8971502365179136E-2</v>
      </c>
      <c r="K82" s="2"/>
    </row>
    <row r="83" spans="1:14">
      <c r="A83" s="2"/>
      <c r="B83" s="249" t="s">
        <v>28</v>
      </c>
      <c r="C83" s="165">
        <v>440454</v>
      </c>
      <c r="D83" s="165">
        <v>437411</v>
      </c>
      <c r="E83" s="165">
        <v>455148</v>
      </c>
      <c r="F83" s="165">
        <v>452219</v>
      </c>
      <c r="G83" s="165">
        <v>438713.71599300002</v>
      </c>
      <c r="H83" s="165">
        <v>454752.23812400002</v>
      </c>
      <c r="I83" s="165">
        <v>447388.96167599998</v>
      </c>
      <c r="J83" s="248">
        <f t="shared" si="2"/>
        <v>-1.0680750530163534E-2</v>
      </c>
      <c r="K83" s="2"/>
    </row>
    <row r="84" spans="1:14">
      <c r="A84" s="2"/>
      <c r="B84" s="249" t="s">
        <v>29</v>
      </c>
      <c r="C84" s="165">
        <v>289532</v>
      </c>
      <c r="D84" s="165">
        <v>290278</v>
      </c>
      <c r="E84" s="165">
        <v>314469</v>
      </c>
      <c r="F84" s="165">
        <v>305295</v>
      </c>
      <c r="G84" s="165">
        <v>276133.86163200001</v>
      </c>
      <c r="H84" s="165">
        <v>303722.15848899999</v>
      </c>
      <c r="I84" s="165">
        <v>304540.96330900001</v>
      </c>
      <c r="J84" s="248">
        <f t="shared" si="2"/>
        <v>-2.4698625624395639E-3</v>
      </c>
      <c r="K84" s="2"/>
    </row>
    <row r="85" spans="1:14">
      <c r="A85" s="2"/>
      <c r="B85" s="249" t="s">
        <v>38</v>
      </c>
      <c r="C85" s="165">
        <v>223546</v>
      </c>
      <c r="D85" s="165">
        <v>216473</v>
      </c>
      <c r="E85" s="165">
        <v>217332</v>
      </c>
      <c r="F85" s="165">
        <v>212828</v>
      </c>
      <c r="G85" s="165">
        <v>197333.98321399998</v>
      </c>
      <c r="H85" s="165">
        <v>236505.50171499999</v>
      </c>
      <c r="I85" s="165">
        <v>228616.99635</v>
      </c>
      <c r="J85" s="248">
        <f t="shared" si="2"/>
        <v>7.4186650017854794E-2</v>
      </c>
      <c r="K85" s="2"/>
    </row>
    <row r="86" spans="1:14">
      <c r="A86" s="2"/>
      <c r="B86" s="249" t="s">
        <v>39</v>
      </c>
      <c r="C86" s="165">
        <v>140217</v>
      </c>
      <c r="D86" s="165">
        <v>148060</v>
      </c>
      <c r="E86" s="165">
        <v>152214</v>
      </c>
      <c r="F86" s="165">
        <v>155857</v>
      </c>
      <c r="G86" s="165" t="s">
        <v>45</v>
      </c>
      <c r="H86" s="165">
        <v>173236.77050400001</v>
      </c>
      <c r="I86" s="165">
        <v>167859.48102899999</v>
      </c>
      <c r="J86" s="248">
        <f t="shared" si="2"/>
        <v>7.7009573063769918E-2</v>
      </c>
      <c r="K86" s="2"/>
    </row>
    <row r="87" spans="1:14">
      <c r="A87" s="2"/>
      <c r="B87" s="249" t="s">
        <v>40</v>
      </c>
      <c r="C87" s="165">
        <v>117189</v>
      </c>
      <c r="D87" s="165">
        <v>121877</v>
      </c>
      <c r="E87" s="165">
        <v>118318</v>
      </c>
      <c r="F87" s="165">
        <v>121816</v>
      </c>
      <c r="G87" s="165" t="s">
        <v>45</v>
      </c>
      <c r="H87" s="165">
        <v>131964.39774499999</v>
      </c>
      <c r="I87" s="165">
        <v>124904.18489400001</v>
      </c>
      <c r="J87" s="248">
        <f t="shared" si="2"/>
        <v>2.5351225569711741E-2</v>
      </c>
      <c r="K87" s="2"/>
    </row>
    <row r="88" spans="1:14">
      <c r="A88" s="2"/>
      <c r="B88" s="249" t="s">
        <v>41</v>
      </c>
      <c r="C88" s="171">
        <v>2683312</v>
      </c>
      <c r="D88" s="171">
        <v>2706387</v>
      </c>
      <c r="E88" s="171">
        <v>2726553</v>
      </c>
      <c r="F88" s="171">
        <v>2788411</v>
      </c>
      <c r="G88" s="171">
        <v>1867388.0469999998</v>
      </c>
      <c r="H88" s="171" t="s">
        <v>45</v>
      </c>
      <c r="I88" s="171">
        <v>2829738.9340650002</v>
      </c>
      <c r="J88" s="248">
        <f t="shared" si="2"/>
        <v>1.4821320840077075E-2</v>
      </c>
      <c r="K88" s="2"/>
    </row>
    <row r="89" spans="1:14">
      <c r="A89" s="2"/>
      <c r="B89" s="2"/>
      <c r="C89" s="2"/>
      <c r="D89" s="2"/>
      <c r="E89" s="2"/>
      <c r="F89" s="2"/>
      <c r="G89" s="2"/>
      <c r="H89" s="2"/>
      <c r="I89" s="2"/>
      <c r="J89" s="473"/>
      <c r="K89" s="2"/>
      <c r="L89" s="2"/>
      <c r="M89" s="2"/>
    </row>
    <row r="91" spans="1:14" ht="18">
      <c r="B91" s="111" t="s">
        <v>159</v>
      </c>
      <c r="C91" s="111"/>
      <c r="D91" s="111"/>
      <c r="E91" s="111"/>
      <c r="F91" s="111"/>
      <c r="G91" s="111"/>
      <c r="H91" s="111"/>
      <c r="I91" s="111"/>
      <c r="J91" s="111"/>
      <c r="K91" s="111"/>
      <c r="L91" s="111"/>
      <c r="M91" s="111"/>
      <c r="N91" s="111"/>
    </row>
    <row r="92" spans="1:14">
      <c r="B92" s="2"/>
      <c r="C92" s="2"/>
      <c r="D92" s="2"/>
      <c r="E92" s="2"/>
      <c r="F92" s="2"/>
      <c r="K92" s="2"/>
      <c r="L92" s="2"/>
      <c r="M92" s="2"/>
    </row>
    <row r="93" spans="1:14" ht="28.15" customHeight="1">
      <c r="B93" s="2"/>
      <c r="C93" s="2"/>
      <c r="D93" s="470" t="s">
        <v>43</v>
      </c>
      <c r="E93" s="300" t="s">
        <v>197</v>
      </c>
      <c r="H93" s="379"/>
      <c r="I93" s="379"/>
      <c r="J93" s="582"/>
      <c r="K93" s="2"/>
      <c r="L93" s="2"/>
      <c r="M93" s="8"/>
    </row>
    <row r="94" spans="1:14">
      <c r="B94" s="681" t="s">
        <v>44</v>
      </c>
      <c r="C94" s="459" t="s">
        <v>31</v>
      </c>
      <c r="D94" s="100">
        <v>689571.88005200005</v>
      </c>
      <c r="E94" s="463">
        <v>893940.33907300001</v>
      </c>
      <c r="G94" s="30"/>
      <c r="H94" s="583"/>
      <c r="I94" s="473"/>
      <c r="J94" s="473"/>
      <c r="K94" s="2"/>
      <c r="L94" s="2"/>
    </row>
    <row r="95" spans="1:14">
      <c r="B95" s="681"/>
      <c r="C95" s="459" t="s">
        <v>416</v>
      </c>
      <c r="D95" s="475">
        <v>-0.14894986787944603</v>
      </c>
      <c r="E95" s="464">
        <v>-8.9883245736724529E-2</v>
      </c>
      <c r="H95" s="583"/>
      <c r="I95" s="473"/>
      <c r="J95" s="473"/>
      <c r="K95" s="2"/>
      <c r="L95" s="2"/>
      <c r="M95" s="2"/>
    </row>
    <row r="96" spans="1:14">
      <c r="B96" s="681" t="s">
        <v>66</v>
      </c>
      <c r="C96" s="459" t="s">
        <v>31</v>
      </c>
      <c r="D96" s="100">
        <v>959451.59561299998</v>
      </c>
      <c r="E96" s="465">
        <v>1143648.295931</v>
      </c>
      <c r="H96" s="583"/>
      <c r="I96" s="473"/>
      <c r="J96" s="473"/>
      <c r="K96" s="2"/>
      <c r="L96" s="2"/>
      <c r="M96" s="2"/>
    </row>
    <row r="97" spans="2:13">
      <c r="B97" s="681"/>
      <c r="C97" s="459" t="s">
        <v>416</v>
      </c>
      <c r="D97" s="475">
        <v>5.559404570144158E-2</v>
      </c>
      <c r="E97" s="466">
        <v>6.8771250866541025E-2</v>
      </c>
      <c r="H97" s="583"/>
      <c r="I97" s="473"/>
      <c r="J97" s="473"/>
      <c r="K97" s="2"/>
      <c r="L97" s="2"/>
      <c r="M97" s="2"/>
    </row>
    <row r="98" spans="2:13">
      <c r="B98" s="681" t="s">
        <v>64</v>
      </c>
      <c r="C98" s="459" t="s">
        <v>31</v>
      </c>
      <c r="D98" s="100">
        <v>462064.64777600003</v>
      </c>
      <c r="E98" s="465">
        <v>535110.13172100007</v>
      </c>
      <c r="K98" s="2"/>
      <c r="L98" s="2"/>
      <c r="M98" s="2"/>
    </row>
    <row r="99" spans="2:13">
      <c r="B99" s="681"/>
      <c r="C99" s="459" t="s">
        <v>416</v>
      </c>
      <c r="D99" s="96">
        <v>9.3475909684900618E-2</v>
      </c>
      <c r="E99" s="467">
        <v>9.4086670062748942E-2</v>
      </c>
      <c r="K99" s="2"/>
      <c r="L99" s="2"/>
      <c r="M99" s="2"/>
    </row>
    <row r="100" spans="2:13" ht="27.6" customHeight="1">
      <c r="B100" s="681" t="s">
        <v>4</v>
      </c>
      <c r="C100" s="459" t="s">
        <v>31</v>
      </c>
      <c r="D100" s="100">
        <v>177832.33914699999</v>
      </c>
      <c r="E100" s="465">
        <v>257040.16733999999</v>
      </c>
      <c r="G100" s="27"/>
      <c r="K100" s="2"/>
      <c r="L100" s="2"/>
      <c r="M100" s="2"/>
    </row>
    <row r="101" spans="2:13">
      <c r="B101" s="681"/>
      <c r="C101" s="459" t="s">
        <v>416</v>
      </c>
      <c r="D101" s="96">
        <v>-6.5010438948356862E-3</v>
      </c>
      <c r="E101" s="467">
        <v>4.0505223329582105E-2</v>
      </c>
      <c r="K101" s="2"/>
      <c r="L101" s="2"/>
      <c r="M101" s="2"/>
    </row>
    <row r="102" spans="2:13">
      <c r="B102" s="681" t="s">
        <v>46</v>
      </c>
      <c r="C102" s="459" t="s">
        <v>31</v>
      </c>
      <c r="D102" s="124">
        <v>2288920.4625880001</v>
      </c>
      <c r="E102" s="468">
        <v>2829738.9340650002</v>
      </c>
    </row>
    <row r="103" spans="2:13">
      <c r="B103" s="681"/>
      <c r="C103" s="459" t="s">
        <v>416</v>
      </c>
      <c r="D103" s="125">
        <v>-1.3711794508825146E-2</v>
      </c>
      <c r="E103" s="469">
        <v>1.4821320840077075E-2</v>
      </c>
    </row>
    <row r="104" spans="2:13">
      <c r="B104" s="137"/>
    </row>
    <row r="105" spans="2:13">
      <c r="K105" s="40"/>
    </row>
  </sheetData>
  <mergeCells count="20">
    <mergeCell ref="B2:N4"/>
    <mergeCell ref="B5:N5"/>
    <mergeCell ref="B8:N13"/>
    <mergeCell ref="B7:M7"/>
    <mergeCell ref="M50:N50"/>
    <mergeCell ref="B24:B25"/>
    <mergeCell ref="B26:B27"/>
    <mergeCell ref="B28:B29"/>
    <mergeCell ref="C49:H49"/>
    <mergeCell ref="I49:N49"/>
    <mergeCell ref="C50:D50"/>
    <mergeCell ref="E50:F50"/>
    <mergeCell ref="G50:H50"/>
    <mergeCell ref="I50:J50"/>
    <mergeCell ref="K50:L50"/>
    <mergeCell ref="B102:B103"/>
    <mergeCell ref="B94:B95"/>
    <mergeCell ref="B96:B97"/>
    <mergeCell ref="B98:B99"/>
    <mergeCell ref="B100:B101"/>
  </mergeCells>
  <pageMargins left="0.7" right="0.7" top="0.75" bottom="0.75" header="0.3" footer="0.3"/>
  <pageSetup paperSize="9" scale="3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188"/>
    <pageSetUpPr fitToPage="1"/>
  </sheetPr>
  <dimension ref="A1:P94"/>
  <sheetViews>
    <sheetView showGridLines="0" zoomScale="90" zoomScaleNormal="90" workbookViewId="0">
      <selection activeCell="B2" sqref="B2:P4"/>
    </sheetView>
  </sheetViews>
  <sheetFormatPr baseColWidth="10" defaultColWidth="11.5703125" defaultRowHeight="14.25"/>
  <cols>
    <col min="1" max="1" width="11.5703125" style="2"/>
    <col min="2" max="2" width="26.28515625" style="2" customWidth="1"/>
    <col min="3" max="3" width="23.5703125" style="2" customWidth="1"/>
    <col min="4" max="6" width="11.5703125" style="2"/>
    <col min="7" max="7" width="26.5703125" style="2" customWidth="1"/>
    <col min="8" max="11" width="11.5703125" style="2"/>
    <col min="12" max="12" width="30.140625" style="2" customWidth="1"/>
    <col min="13" max="16384" width="11.5703125" style="2"/>
  </cols>
  <sheetData>
    <row r="1" spans="2:16" customFormat="1" ht="15"/>
    <row r="2" spans="2:16" customFormat="1" ht="14.45" customHeight="1">
      <c r="B2" s="677" t="s">
        <v>189</v>
      </c>
      <c r="C2" s="678"/>
      <c r="D2" s="678"/>
      <c r="E2" s="678"/>
      <c r="F2" s="678"/>
      <c r="G2" s="678"/>
      <c r="H2" s="678"/>
      <c r="I2" s="678"/>
      <c r="J2" s="678"/>
      <c r="K2" s="678"/>
      <c r="L2" s="678"/>
      <c r="M2" s="678"/>
      <c r="N2" s="678"/>
      <c r="O2" s="678"/>
      <c r="P2" s="678"/>
    </row>
    <row r="3" spans="2:16" customFormat="1" ht="14.45" customHeight="1">
      <c r="B3" s="677"/>
      <c r="C3" s="678"/>
      <c r="D3" s="678"/>
      <c r="E3" s="678"/>
      <c r="F3" s="678"/>
      <c r="G3" s="678"/>
      <c r="H3" s="678"/>
      <c r="I3" s="678"/>
      <c r="J3" s="678"/>
      <c r="K3" s="678"/>
      <c r="L3" s="678"/>
      <c r="M3" s="678"/>
      <c r="N3" s="678"/>
      <c r="O3" s="678"/>
      <c r="P3" s="678"/>
    </row>
    <row r="4" spans="2:16" customFormat="1" ht="15" customHeight="1">
      <c r="B4" s="677"/>
      <c r="C4" s="678"/>
      <c r="D4" s="678"/>
      <c r="E4" s="678"/>
      <c r="F4" s="678"/>
      <c r="G4" s="678"/>
      <c r="H4" s="678"/>
      <c r="I4" s="678"/>
      <c r="J4" s="678"/>
      <c r="K4" s="678"/>
      <c r="L4" s="678"/>
      <c r="M4" s="678"/>
      <c r="N4" s="678"/>
      <c r="O4" s="678"/>
      <c r="P4" s="678"/>
    </row>
    <row r="5" spans="2:16" s="379" customFormat="1">
      <c r="B5" s="682" t="s">
        <v>455</v>
      </c>
      <c r="C5" s="682"/>
      <c r="D5" s="682"/>
      <c r="E5" s="682"/>
      <c r="F5" s="682"/>
      <c r="G5" s="682"/>
      <c r="H5" s="682"/>
      <c r="I5" s="682"/>
      <c r="J5" s="682"/>
      <c r="K5" s="682"/>
      <c r="L5" s="682"/>
      <c r="M5" s="682"/>
      <c r="N5" s="682"/>
    </row>
    <row r="6" spans="2:16" customFormat="1" ht="15">
      <c r="B6" s="20"/>
      <c r="C6" s="20"/>
      <c r="D6" s="20"/>
      <c r="E6" s="20"/>
      <c r="F6" s="20"/>
      <c r="G6" s="20"/>
      <c r="H6" s="20"/>
      <c r="I6" s="20"/>
      <c r="J6" s="20"/>
      <c r="K6" s="20"/>
      <c r="L6" s="20"/>
      <c r="M6" s="20"/>
    </row>
    <row r="7" spans="2:16" customFormat="1" ht="14.45" customHeight="1">
      <c r="B7" s="721" t="s">
        <v>443</v>
      </c>
      <c r="C7" s="722"/>
      <c r="D7" s="722"/>
      <c r="E7" s="722"/>
      <c r="F7" s="722"/>
      <c r="G7" s="722"/>
      <c r="H7" s="722"/>
      <c r="I7" s="722"/>
      <c r="J7" s="722"/>
      <c r="K7" s="722"/>
      <c r="L7" s="722"/>
      <c r="M7" s="722"/>
      <c r="N7" s="722"/>
      <c r="O7" s="722"/>
      <c r="P7" s="723"/>
    </row>
    <row r="8" spans="2:16" customFormat="1" ht="15">
      <c r="B8" s="724"/>
      <c r="C8" s="725"/>
      <c r="D8" s="725"/>
      <c r="E8" s="725"/>
      <c r="F8" s="725"/>
      <c r="G8" s="725"/>
      <c r="H8" s="725"/>
      <c r="I8" s="725"/>
      <c r="J8" s="725"/>
      <c r="K8" s="725"/>
      <c r="L8" s="725"/>
      <c r="M8" s="725"/>
      <c r="N8" s="725"/>
      <c r="O8" s="725"/>
      <c r="P8" s="726"/>
    </row>
    <row r="9" spans="2:16" customFormat="1" ht="15">
      <c r="B9" s="724"/>
      <c r="C9" s="725"/>
      <c r="D9" s="725"/>
      <c r="E9" s="725"/>
      <c r="F9" s="725"/>
      <c r="G9" s="725"/>
      <c r="H9" s="725"/>
      <c r="I9" s="725"/>
      <c r="J9" s="725"/>
      <c r="K9" s="725"/>
      <c r="L9" s="725"/>
      <c r="M9" s="725"/>
      <c r="N9" s="725"/>
      <c r="O9" s="725"/>
      <c r="P9" s="726"/>
    </row>
    <row r="10" spans="2:16" customFormat="1" ht="15">
      <c r="B10" s="724"/>
      <c r="C10" s="725"/>
      <c r="D10" s="725"/>
      <c r="E10" s="725"/>
      <c r="F10" s="725"/>
      <c r="G10" s="725"/>
      <c r="H10" s="725"/>
      <c r="I10" s="725"/>
      <c r="J10" s="725"/>
      <c r="K10" s="725"/>
      <c r="L10" s="725"/>
      <c r="M10" s="725"/>
      <c r="N10" s="725"/>
      <c r="O10" s="725"/>
      <c r="P10" s="726"/>
    </row>
    <row r="11" spans="2:16" customFormat="1" ht="15">
      <c r="B11" s="727"/>
      <c r="C11" s="728"/>
      <c r="D11" s="728"/>
      <c r="E11" s="728"/>
      <c r="F11" s="728"/>
      <c r="G11" s="728"/>
      <c r="H11" s="728"/>
      <c r="I11" s="728"/>
      <c r="J11" s="728"/>
      <c r="K11" s="728"/>
      <c r="L11" s="728"/>
      <c r="M11" s="728"/>
      <c r="N11" s="728"/>
      <c r="O11" s="728"/>
      <c r="P11" s="729"/>
    </row>
    <row r="12" spans="2:16" customFormat="1" ht="15">
      <c r="B12" s="20"/>
      <c r="C12" s="20"/>
      <c r="D12" s="20"/>
      <c r="E12" s="20"/>
      <c r="F12" s="20"/>
      <c r="G12" s="20"/>
      <c r="H12" s="20"/>
      <c r="I12" s="20"/>
      <c r="J12" s="20"/>
      <c r="K12" s="20"/>
      <c r="L12" s="20"/>
      <c r="M12" s="20"/>
    </row>
    <row r="13" spans="2:16" customFormat="1" ht="15"/>
    <row r="14" spans="2:16" customFormat="1" ht="18">
      <c r="B14" s="68" t="s">
        <v>43</v>
      </c>
      <c r="C14" s="68"/>
      <c r="D14" s="68"/>
      <c r="E14" s="68"/>
      <c r="F14" s="400"/>
      <c r="G14" s="150" t="s">
        <v>197</v>
      </c>
      <c r="H14" s="150"/>
      <c r="I14" s="150"/>
      <c r="J14" s="150"/>
      <c r="K14" s="400"/>
      <c r="L14" s="709" t="s">
        <v>91</v>
      </c>
      <c r="M14" s="709"/>
      <c r="N14" s="709"/>
      <c r="O14" s="412"/>
      <c r="P14" s="412"/>
    </row>
    <row r="15" spans="2:16" s="555" customFormat="1" ht="18" customHeight="1">
      <c r="B15" s="551">
        <f>C24</f>
        <v>269369.91823100002</v>
      </c>
      <c r="C15" s="552" t="s">
        <v>412</v>
      </c>
      <c r="D15" s="552"/>
      <c r="E15" s="552"/>
      <c r="F15" s="7"/>
      <c r="G15" s="553">
        <f>E24</f>
        <v>362432.462054</v>
      </c>
      <c r="H15" s="403" t="s">
        <v>412</v>
      </c>
      <c r="I15" s="554"/>
      <c r="J15" s="554"/>
      <c r="L15" s="545">
        <v>69260443</v>
      </c>
      <c r="M15" s="546" t="s">
        <v>412</v>
      </c>
      <c r="N15" s="587"/>
      <c r="O15" s="587"/>
      <c r="P15" s="588"/>
    </row>
    <row r="16" spans="2:16" s="555" customFormat="1" ht="15">
      <c r="B16" s="562" t="s">
        <v>413</v>
      </c>
      <c r="C16" s="548">
        <f>D24</f>
        <v>-7.1819945243665792E-2</v>
      </c>
      <c r="D16" s="557"/>
      <c r="E16" s="148"/>
      <c r="F16" s="7"/>
      <c r="G16" s="563" t="s">
        <v>413</v>
      </c>
      <c r="H16" s="549">
        <f>F24</f>
        <v>-1.4288109816528224E-2</v>
      </c>
      <c r="I16" s="558"/>
      <c r="J16" s="259"/>
      <c r="L16" s="564" t="s">
        <v>415</v>
      </c>
      <c r="M16" s="559">
        <v>-0.10199999999999999</v>
      </c>
      <c r="N16" s="399"/>
      <c r="O16" s="589"/>
      <c r="P16" s="588"/>
    </row>
    <row r="17" spans="1:16" s="7" customFormat="1" ht="15.75" customHeight="1">
      <c r="B17" s="496" t="s">
        <v>414</v>
      </c>
      <c r="C17" s="548">
        <f>I41</f>
        <v>0.11768426322967701</v>
      </c>
      <c r="D17" s="557"/>
      <c r="E17" s="557"/>
      <c r="G17" s="547" t="s">
        <v>414</v>
      </c>
      <c r="H17" s="549">
        <f>I56</f>
        <v>0.1176842632296769</v>
      </c>
      <c r="I17" s="558"/>
      <c r="J17" s="558"/>
      <c r="L17" s="561" t="s">
        <v>414</v>
      </c>
      <c r="M17" s="550">
        <v>0.32700000000000001</v>
      </c>
      <c r="N17" s="399"/>
      <c r="O17" s="589"/>
      <c r="P17" s="398"/>
    </row>
    <row r="19" spans="1:16">
      <c r="C19" s="23"/>
    </row>
    <row r="21" spans="1:16" ht="27.6" customHeight="1">
      <c r="B21" s="730"/>
      <c r="C21" s="673" t="s">
        <v>43</v>
      </c>
      <c r="D21" s="673"/>
      <c r="E21" s="674" t="s">
        <v>197</v>
      </c>
      <c r="F21" s="674"/>
      <c r="G21" s="700" t="s">
        <v>91</v>
      </c>
      <c r="H21" s="700"/>
      <c r="K21" s="32"/>
    </row>
    <row r="22" spans="1:16" ht="28.5">
      <c r="B22" s="731"/>
      <c r="C22" s="474" t="s">
        <v>407</v>
      </c>
      <c r="D22" s="474" t="s">
        <v>417</v>
      </c>
      <c r="E22" s="300" t="s">
        <v>407</v>
      </c>
      <c r="F22" s="300" t="s">
        <v>417</v>
      </c>
      <c r="G22" s="320" t="s">
        <v>407</v>
      </c>
      <c r="H22" s="320" t="s">
        <v>417</v>
      </c>
    </row>
    <row r="23" spans="1:16" ht="15">
      <c r="B23" s="459" t="s">
        <v>109</v>
      </c>
      <c r="C23" s="100">
        <f>'Hôtels - Nuitées'!J24</f>
        <v>2288920.4625880001</v>
      </c>
      <c r="D23" s="106">
        <f>'Hôtels - Nuitées'!K24</f>
        <v>-1.3711794508825146E-2</v>
      </c>
      <c r="E23" s="468">
        <f>'Hôtels - Nuitées'!J25</f>
        <v>2829738.9340650002</v>
      </c>
      <c r="F23" s="327">
        <f>'Hôtels - Nuitées'!K25</f>
        <v>1.4821320840077075E-2</v>
      </c>
      <c r="G23" s="322">
        <v>211765253</v>
      </c>
      <c r="H23" s="325">
        <v>-3.4000000000000002E-2</v>
      </c>
      <c r="O23" s="8"/>
    </row>
    <row r="24" spans="1:16" ht="15">
      <c r="B24" s="459" t="s">
        <v>42</v>
      </c>
      <c r="C24" s="101">
        <f>'Hôtels - Nuitées'!J28</f>
        <v>269369.91823100002</v>
      </c>
      <c r="D24" s="106">
        <f>'Hôtels - Nuitées'!K28</f>
        <v>-7.1819945243665792E-2</v>
      </c>
      <c r="E24" s="262">
        <f>'Hôtels - Nuitées'!J29</f>
        <v>362432.462054</v>
      </c>
      <c r="F24" s="318">
        <f>'Hôtels - Nuitées'!K29</f>
        <v>-1.4288109816528224E-2</v>
      </c>
      <c r="G24" s="321">
        <v>69260443</v>
      </c>
      <c r="H24" s="325">
        <v>-0.10199999999999999</v>
      </c>
      <c r="O24" s="8"/>
    </row>
    <row r="25" spans="1:16">
      <c r="O25" s="8"/>
    </row>
    <row r="26" spans="1:16" ht="15" customHeight="1">
      <c r="B26" s="676" t="s">
        <v>108</v>
      </c>
      <c r="C26" s="676"/>
      <c r="D26" s="676"/>
      <c r="E26" s="676"/>
      <c r="F26" s="676"/>
      <c r="G26" s="676"/>
      <c r="H26" s="676"/>
      <c r="I26" s="676"/>
      <c r="J26" s="676"/>
      <c r="K26" s="676"/>
      <c r="L26" s="676"/>
      <c r="M26" s="676"/>
      <c r="N26" s="375"/>
      <c r="O26" s="376"/>
      <c r="P26" s="374"/>
    </row>
    <row r="28" spans="1:16" customFormat="1" ht="30.6" customHeight="1">
      <c r="A28" s="2"/>
      <c r="B28" s="7"/>
      <c r="C28" s="250">
        <v>2016</v>
      </c>
      <c r="D28" s="250">
        <v>2017</v>
      </c>
      <c r="E28" s="250">
        <v>2018</v>
      </c>
      <c r="F28" s="250">
        <v>2019</v>
      </c>
      <c r="G28" s="250">
        <v>2020</v>
      </c>
      <c r="H28" s="250">
        <v>2021</v>
      </c>
      <c r="I28" s="250">
        <v>2022</v>
      </c>
      <c r="J28" s="2"/>
      <c r="K28" s="2"/>
    </row>
    <row r="29" spans="1:16" customFormat="1" ht="15">
      <c r="A29" s="2"/>
      <c r="B29" s="250" t="s">
        <v>35</v>
      </c>
      <c r="C29" s="106">
        <v>4.8799999999999996E-2</v>
      </c>
      <c r="D29" s="106">
        <v>5.9900000000000002E-2</v>
      </c>
      <c r="E29" s="106">
        <v>7.9299999999999995E-2</v>
      </c>
      <c r="F29" s="106">
        <v>7.5399999999999995E-2</v>
      </c>
      <c r="G29" s="106" t="s">
        <v>45</v>
      </c>
      <c r="H29" s="106" t="s">
        <v>45</v>
      </c>
      <c r="I29" s="106">
        <v>5.59238837902803E-2</v>
      </c>
      <c r="J29" s="2"/>
      <c r="K29" s="2"/>
    </row>
    <row r="30" spans="1:16" customFormat="1" ht="15">
      <c r="A30" s="2"/>
      <c r="B30" s="250" t="s">
        <v>36</v>
      </c>
      <c r="C30" s="96">
        <v>4.3200000000000002E-2</v>
      </c>
      <c r="D30" s="96">
        <v>4.0999999999999995E-2</v>
      </c>
      <c r="E30" s="96">
        <v>5.62E-2</v>
      </c>
      <c r="F30" s="96">
        <v>4.4699999999999997E-2</v>
      </c>
      <c r="G30" s="96" t="s">
        <v>45</v>
      </c>
      <c r="H30" s="96" t="s">
        <v>45</v>
      </c>
      <c r="I30" s="96">
        <v>4.0588344018502899E-2</v>
      </c>
      <c r="J30" s="2"/>
      <c r="K30" s="2"/>
    </row>
    <row r="31" spans="1:16" customFormat="1" ht="15">
      <c r="A31" s="2"/>
      <c r="B31" s="250" t="s">
        <v>37</v>
      </c>
      <c r="C31" s="96">
        <v>6.6199999999999995E-2</v>
      </c>
      <c r="D31" s="96">
        <v>5.2499999999999998E-2</v>
      </c>
      <c r="E31" s="96">
        <v>7.400000000000001E-2</v>
      </c>
      <c r="F31" s="96">
        <v>6.6500000000000004E-2</v>
      </c>
      <c r="G31" s="96" t="s">
        <v>45</v>
      </c>
      <c r="H31" s="96" t="s">
        <v>45</v>
      </c>
      <c r="I31" s="96">
        <v>5.6831950353352097E-2</v>
      </c>
      <c r="J31" s="2"/>
      <c r="K31" s="2"/>
    </row>
    <row r="32" spans="1:16" customFormat="1" ht="15">
      <c r="A32" s="2"/>
      <c r="B32" s="250" t="s">
        <v>24</v>
      </c>
      <c r="C32" s="96">
        <v>6.1600000000000002E-2</v>
      </c>
      <c r="D32" s="96">
        <v>8.43E-2</v>
      </c>
      <c r="E32" s="96">
        <v>9.1799999999999993E-2</v>
      </c>
      <c r="F32" s="96">
        <v>9.5299999999999996E-2</v>
      </c>
      <c r="G32" s="96" t="s">
        <v>45</v>
      </c>
      <c r="H32" s="96" t="s">
        <v>45</v>
      </c>
      <c r="I32" s="96">
        <v>7.5753799023828408E-2</v>
      </c>
      <c r="J32" s="2"/>
      <c r="K32" s="2"/>
    </row>
    <row r="33" spans="1:11" customFormat="1" ht="15">
      <c r="A33" s="2"/>
      <c r="B33" s="250" t="s">
        <v>25</v>
      </c>
      <c r="C33" s="96">
        <v>9.9000000000000005E-2</v>
      </c>
      <c r="D33" s="96">
        <v>0.10589999999999999</v>
      </c>
      <c r="E33" s="96">
        <v>9.4299999999999995E-2</v>
      </c>
      <c r="F33" s="96">
        <v>0.10769999999999999</v>
      </c>
      <c r="G33" s="96" t="s">
        <v>45</v>
      </c>
      <c r="H33" s="96">
        <v>2.9893968129902401E-2</v>
      </c>
      <c r="I33" s="96">
        <v>8.7532881393953807E-2</v>
      </c>
      <c r="J33" s="2"/>
      <c r="K33" s="2"/>
    </row>
    <row r="34" spans="1:11" customFormat="1" ht="15">
      <c r="A34" s="2"/>
      <c r="B34" s="250" t="s">
        <v>26</v>
      </c>
      <c r="C34" s="96">
        <v>0.1807</v>
      </c>
      <c r="D34" s="96">
        <v>0.17519999999999999</v>
      </c>
      <c r="E34" s="96">
        <v>0.16020000000000001</v>
      </c>
      <c r="F34" s="96">
        <v>0.14910000000000001</v>
      </c>
      <c r="G34" s="96" t="s">
        <v>45</v>
      </c>
      <c r="H34" s="96">
        <v>4.7964157025086197E-2</v>
      </c>
      <c r="I34" s="96">
        <v>0.141621494026196</v>
      </c>
      <c r="J34" s="2"/>
      <c r="K34" s="2"/>
    </row>
    <row r="35" spans="1:11" customFormat="1" ht="15">
      <c r="A35" s="2"/>
      <c r="B35" s="250" t="s">
        <v>27</v>
      </c>
      <c r="C35" s="96">
        <v>0.19920000000000002</v>
      </c>
      <c r="D35" s="96">
        <v>0.20989999999999998</v>
      </c>
      <c r="E35" s="96">
        <v>0.2162</v>
      </c>
      <c r="F35" s="96">
        <v>0.21359999999999998</v>
      </c>
      <c r="G35" s="96">
        <v>0.109702195552128</v>
      </c>
      <c r="H35" s="96">
        <v>0.107689522611049</v>
      </c>
      <c r="I35" s="96">
        <v>0.194798504643096</v>
      </c>
      <c r="J35" s="2"/>
      <c r="K35" s="2"/>
    </row>
    <row r="36" spans="1:11" customFormat="1" ht="15">
      <c r="A36" s="2"/>
      <c r="B36" s="250" t="s">
        <v>28</v>
      </c>
      <c r="C36" s="96">
        <v>0.18770000000000001</v>
      </c>
      <c r="D36" s="96">
        <v>0.18079999999999999</v>
      </c>
      <c r="E36" s="96">
        <v>0.18090000000000001</v>
      </c>
      <c r="F36" s="96">
        <v>0.1552</v>
      </c>
      <c r="G36" s="96">
        <v>7.6479546180076199E-2</v>
      </c>
      <c r="H36" s="96">
        <v>9.3199644758379399E-2</v>
      </c>
      <c r="I36" s="96">
        <v>0.16556155904386699</v>
      </c>
      <c r="J36" s="2"/>
      <c r="K36" s="27"/>
    </row>
    <row r="37" spans="1:11" customFormat="1" ht="15">
      <c r="A37" s="2"/>
      <c r="B37" s="250" t="s">
        <v>29</v>
      </c>
      <c r="C37" s="96">
        <v>0.15240000000000001</v>
      </c>
      <c r="D37" s="96">
        <v>0.15279999999999999</v>
      </c>
      <c r="E37" s="96">
        <v>0.1484</v>
      </c>
      <c r="F37" s="96">
        <v>0.14510000000000001</v>
      </c>
      <c r="G37" s="96">
        <v>7.1265929060743194E-2</v>
      </c>
      <c r="H37" s="96">
        <v>0.11287818800867801</v>
      </c>
      <c r="I37" s="96">
        <v>0.14753658642251899</v>
      </c>
      <c r="J37" s="2"/>
      <c r="K37" s="2"/>
    </row>
    <row r="38" spans="1:11" customFormat="1" ht="15">
      <c r="A38" s="2"/>
      <c r="B38" s="250" t="s">
        <v>38</v>
      </c>
      <c r="C38" s="96">
        <v>8.6500000000000007E-2</v>
      </c>
      <c r="D38" s="96">
        <v>9.6500000000000002E-2</v>
      </c>
      <c r="E38" s="96">
        <v>9.3900000000000011E-2</v>
      </c>
      <c r="F38" s="96">
        <v>9.1499999999999998E-2</v>
      </c>
      <c r="G38" s="96">
        <v>2.9419356793804901E-2</v>
      </c>
      <c r="H38" s="96">
        <v>6.6669992278815607E-2</v>
      </c>
      <c r="I38" s="96">
        <v>8.0513818395905296E-2</v>
      </c>
      <c r="J38" s="2"/>
      <c r="K38" s="2"/>
    </row>
    <row r="39" spans="1:11" customFormat="1" ht="15">
      <c r="A39" s="2"/>
      <c r="B39" s="250" t="s">
        <v>39</v>
      </c>
      <c r="C39" s="96">
        <v>6.0499999999999998E-2</v>
      </c>
      <c r="D39" s="96">
        <v>6.1900000000000004E-2</v>
      </c>
      <c r="E39" s="96">
        <v>6.1600000000000002E-2</v>
      </c>
      <c r="F39" s="96">
        <v>6.3E-2</v>
      </c>
      <c r="G39" s="96" t="s">
        <v>45</v>
      </c>
      <c r="H39" s="96">
        <v>4.53072043707742E-2</v>
      </c>
      <c r="I39" s="96">
        <v>5.1264602120074401E-2</v>
      </c>
      <c r="J39" s="2"/>
      <c r="K39" s="2"/>
    </row>
    <row r="40" spans="1:11" customFormat="1" ht="15">
      <c r="A40" s="2"/>
      <c r="B40" s="250" t="s">
        <v>40</v>
      </c>
      <c r="C40" s="96">
        <v>6.9699999999999998E-2</v>
      </c>
      <c r="D40" s="96">
        <v>7.8E-2</v>
      </c>
      <c r="E40" s="96">
        <v>7.1900000000000006E-2</v>
      </c>
      <c r="F40" s="96">
        <v>6.2E-2</v>
      </c>
      <c r="G40" s="96" t="s">
        <v>45</v>
      </c>
      <c r="H40" s="96">
        <v>5.6138129780835905E-2</v>
      </c>
      <c r="I40" s="96">
        <v>6.7120772121513503E-2</v>
      </c>
      <c r="J40" s="2"/>
      <c r="K40" s="2"/>
    </row>
    <row r="41" spans="1:11" customFormat="1" ht="15">
      <c r="A41" s="2"/>
      <c r="B41" s="250" t="s">
        <v>41</v>
      </c>
      <c r="C41" s="125">
        <v>0.12970000000000001</v>
      </c>
      <c r="D41" s="125">
        <v>0.13150000000000001</v>
      </c>
      <c r="E41" s="125">
        <v>0.1323</v>
      </c>
      <c r="F41" s="125">
        <v>0.12509999999999999</v>
      </c>
      <c r="G41" s="125" t="s">
        <v>45</v>
      </c>
      <c r="H41" s="125" t="s">
        <v>45</v>
      </c>
      <c r="I41" s="125">
        <v>0.11768426322967701</v>
      </c>
      <c r="J41" s="2"/>
      <c r="K41" s="2"/>
    </row>
    <row r="42" spans="1:11" customFormat="1" ht="15">
      <c r="A42" s="2"/>
      <c r="B42" s="2"/>
      <c r="C42" s="2"/>
      <c r="D42" s="2"/>
      <c r="E42" s="2"/>
      <c r="F42" s="2"/>
      <c r="G42" s="2"/>
      <c r="H42" s="2"/>
      <c r="I42" s="2"/>
      <c r="J42" s="2"/>
      <c r="K42" s="2"/>
    </row>
    <row r="43" spans="1:11" customFormat="1" ht="35.450000000000003" customHeight="1">
      <c r="A43" s="2"/>
      <c r="B43" s="7"/>
      <c r="C43" s="249">
        <v>2016</v>
      </c>
      <c r="D43" s="249">
        <v>2017</v>
      </c>
      <c r="E43" s="249">
        <v>2018</v>
      </c>
      <c r="F43" s="249">
        <v>2019</v>
      </c>
      <c r="G43" s="249">
        <v>2020</v>
      </c>
      <c r="H43" s="249">
        <v>2021</v>
      </c>
      <c r="I43" s="249">
        <v>2022</v>
      </c>
      <c r="J43" s="2"/>
      <c r="K43" s="2"/>
    </row>
    <row r="44" spans="1:11" customFormat="1" ht="15">
      <c r="A44" s="2"/>
      <c r="B44" s="249" t="s">
        <v>35</v>
      </c>
      <c r="C44" s="248">
        <v>6.2464691329164476E-2</v>
      </c>
      <c r="D44" s="248">
        <v>8.1194250769290696E-2</v>
      </c>
      <c r="E44" s="248">
        <v>0.1027804427547992</v>
      </c>
      <c r="F44" s="248">
        <v>7.9428288911861211E-2</v>
      </c>
      <c r="G44" s="248" t="s">
        <v>45</v>
      </c>
      <c r="H44" s="248" t="s">
        <v>45</v>
      </c>
      <c r="I44" s="248">
        <v>5.59238837902803E-2</v>
      </c>
      <c r="J44" s="2"/>
      <c r="K44" s="2"/>
    </row>
    <row r="45" spans="1:11" customFormat="1" ht="15">
      <c r="A45" s="2"/>
      <c r="B45" s="249" t="s">
        <v>36</v>
      </c>
      <c r="C45" s="166">
        <v>5.3557217889543214E-2</v>
      </c>
      <c r="D45" s="166">
        <v>6.2567421790722763E-2</v>
      </c>
      <c r="E45" s="166">
        <v>7.2374529638860388E-2</v>
      </c>
      <c r="F45" s="166">
        <v>6.4115923379793133E-2</v>
      </c>
      <c r="G45" s="248" t="s">
        <v>45</v>
      </c>
      <c r="H45" s="248" t="s">
        <v>45</v>
      </c>
      <c r="I45" s="248">
        <v>4.0588344018502927E-2</v>
      </c>
      <c r="J45" s="2"/>
      <c r="K45" s="2"/>
    </row>
    <row r="46" spans="1:11" customFormat="1" ht="15">
      <c r="A46" s="2"/>
      <c r="B46" s="249" t="s">
        <v>37</v>
      </c>
      <c r="C46" s="166">
        <v>7.1520193277624877E-2</v>
      </c>
      <c r="D46" s="166">
        <v>6.8485203973108685E-2</v>
      </c>
      <c r="E46" s="166">
        <v>8.326262132013651E-2</v>
      </c>
      <c r="F46" s="166">
        <v>7.9678207930799425E-2</v>
      </c>
      <c r="G46" s="248" t="s">
        <v>45</v>
      </c>
      <c r="H46" s="248" t="s">
        <v>45</v>
      </c>
      <c r="I46" s="248">
        <v>5.6831950353352138E-2</v>
      </c>
      <c r="J46" s="2"/>
      <c r="K46" s="2"/>
    </row>
    <row r="47" spans="1:11" customFormat="1" ht="15">
      <c r="A47" s="2"/>
      <c r="B47" s="249" t="s">
        <v>24</v>
      </c>
      <c r="C47" s="166">
        <v>6.9049159919178343E-2</v>
      </c>
      <c r="D47" s="166">
        <v>9.0763699531065348E-2</v>
      </c>
      <c r="E47" s="166">
        <v>0.10244951512819754</v>
      </c>
      <c r="F47" s="166">
        <v>0.10895007929122816</v>
      </c>
      <c r="G47" s="248" t="s">
        <v>45</v>
      </c>
      <c r="H47" s="248" t="s">
        <v>45</v>
      </c>
      <c r="I47" s="248">
        <v>7.575379902382845E-2</v>
      </c>
      <c r="J47" s="2"/>
      <c r="K47" s="2"/>
    </row>
    <row r="48" spans="1:11" customFormat="1" ht="15">
      <c r="A48" s="2"/>
      <c r="B48" s="249" t="s">
        <v>25</v>
      </c>
      <c r="C48" s="166">
        <v>0.10402565447138075</v>
      </c>
      <c r="D48" s="166">
        <v>0.11295047842586327</v>
      </c>
      <c r="E48" s="166">
        <v>0.10957610575931187</v>
      </c>
      <c r="F48" s="166">
        <v>0.11902358669584387</v>
      </c>
      <c r="G48" s="248" t="s">
        <v>45</v>
      </c>
      <c r="H48" s="166">
        <v>3.7351986951213445E-2</v>
      </c>
      <c r="I48" s="166">
        <v>8.7532881393953751E-2</v>
      </c>
      <c r="J48" s="2"/>
      <c r="K48" s="2"/>
    </row>
    <row r="49" spans="1:16" customFormat="1" ht="15">
      <c r="A49" s="2"/>
      <c r="B49" s="249" t="s">
        <v>26</v>
      </c>
      <c r="C49" s="166">
        <v>0.17692691557410517</v>
      </c>
      <c r="D49" s="166">
        <v>0.17312049357569317</v>
      </c>
      <c r="E49" s="166">
        <v>0.16644884453543449</v>
      </c>
      <c r="F49" s="166">
        <v>0.15162137561578923</v>
      </c>
      <c r="G49" s="248" t="s">
        <v>45</v>
      </c>
      <c r="H49" s="166">
        <v>5.4419447751071118E-2</v>
      </c>
      <c r="I49" s="166">
        <v>0.14162149402619612</v>
      </c>
      <c r="J49" s="2"/>
      <c r="K49" s="2"/>
    </row>
    <row r="50" spans="1:16" customFormat="1" ht="15">
      <c r="A50" s="2"/>
      <c r="B50" s="249" t="s">
        <v>27</v>
      </c>
      <c r="C50" s="166">
        <v>0.21039438094643831</v>
      </c>
      <c r="D50" s="166">
        <v>0.21197779193592428</v>
      </c>
      <c r="E50" s="166">
        <v>0.22148166991718252</v>
      </c>
      <c r="F50" s="166">
        <v>0.21427413321803737</v>
      </c>
      <c r="G50" s="166">
        <v>0.11468304647191087</v>
      </c>
      <c r="H50" s="166">
        <v>0.11086194030824296</v>
      </c>
      <c r="I50" s="166">
        <v>0.19479850464309639</v>
      </c>
      <c r="J50" s="2"/>
      <c r="K50" s="2"/>
    </row>
    <row r="51" spans="1:16" customFormat="1" ht="15">
      <c r="A51" s="2"/>
      <c r="B51" s="249" t="s">
        <v>28</v>
      </c>
      <c r="C51" s="166">
        <v>0.19007660277804267</v>
      </c>
      <c r="D51" s="166">
        <v>0.18944196648003822</v>
      </c>
      <c r="E51" s="166">
        <v>0.19644818828161389</v>
      </c>
      <c r="F51" s="166">
        <v>0.16278838350445249</v>
      </c>
      <c r="G51" s="166">
        <v>8.2429244262736942E-2</v>
      </c>
      <c r="H51" s="166">
        <v>0.10275185962308286</v>
      </c>
      <c r="I51" s="166">
        <v>0.16556155904386671</v>
      </c>
      <c r="J51" s="2"/>
      <c r="K51" s="2"/>
    </row>
    <row r="52" spans="1:16" customFormat="1" ht="15">
      <c r="A52" s="2"/>
      <c r="B52" s="249" t="s">
        <v>29</v>
      </c>
      <c r="C52" s="166">
        <v>0.15718469806446264</v>
      </c>
      <c r="D52" s="166">
        <v>0.16582035152508975</v>
      </c>
      <c r="E52" s="166">
        <v>0.16527543255456023</v>
      </c>
      <c r="F52" s="166">
        <v>0.15335331400776298</v>
      </c>
      <c r="G52" s="166">
        <v>7.4047856518407035E-2</v>
      </c>
      <c r="H52" s="166">
        <v>0.11828324021113894</v>
      </c>
      <c r="I52" s="166">
        <v>0.14753658642251918</v>
      </c>
      <c r="J52" s="2"/>
      <c r="K52" s="2"/>
    </row>
    <row r="53" spans="1:16" customFormat="1" ht="15">
      <c r="A53" s="2"/>
      <c r="B53" s="249" t="s">
        <v>38</v>
      </c>
      <c r="C53" s="166">
        <v>9.5107941989568137E-2</v>
      </c>
      <c r="D53" s="166">
        <v>0.10563442092085387</v>
      </c>
      <c r="E53" s="166">
        <v>0.10944545672059337</v>
      </c>
      <c r="F53" s="166">
        <v>0.10062585749995301</v>
      </c>
      <c r="G53" s="166">
        <v>3.6808164380501322E-2</v>
      </c>
      <c r="H53" s="166">
        <v>7.5913813859752988E-2</v>
      </c>
      <c r="I53" s="166">
        <v>8.0513818395905268E-2</v>
      </c>
      <c r="J53" s="2"/>
      <c r="K53" s="2"/>
    </row>
    <row r="54" spans="1:16" customFormat="1" ht="15">
      <c r="A54" s="2"/>
      <c r="B54" s="249" t="s">
        <v>39</v>
      </c>
      <c r="C54" s="166">
        <v>8.0033091565216777E-2</v>
      </c>
      <c r="D54" s="166">
        <v>9.0733486424422527E-2</v>
      </c>
      <c r="E54" s="166">
        <v>8.135913910678387E-2</v>
      </c>
      <c r="F54" s="166">
        <v>7.4350205637218739E-2</v>
      </c>
      <c r="G54" s="248" t="s">
        <v>45</v>
      </c>
      <c r="H54" s="166">
        <v>6.4619202034486789E-2</v>
      </c>
      <c r="I54" s="166">
        <v>5.1264602120074401E-2</v>
      </c>
      <c r="J54" s="2"/>
      <c r="K54" s="2"/>
    </row>
    <row r="55" spans="1:16" customFormat="1" ht="15">
      <c r="A55" s="2"/>
      <c r="B55" s="249" t="s">
        <v>40</v>
      </c>
      <c r="C55" s="166">
        <v>7.3513725690977819E-2</v>
      </c>
      <c r="D55" s="166">
        <v>9.1469268196624459E-2</v>
      </c>
      <c r="E55" s="166">
        <v>8.2810730404503125E-2</v>
      </c>
      <c r="F55" s="166">
        <v>7.6278978130951594E-2</v>
      </c>
      <c r="G55" s="248" t="s">
        <v>45</v>
      </c>
      <c r="H55" s="166">
        <v>7.4992206406481035E-2</v>
      </c>
      <c r="I55" s="166">
        <v>6.7120772121513572E-2</v>
      </c>
      <c r="J55" s="2"/>
      <c r="K55" s="2"/>
    </row>
    <row r="56" spans="1:16" customFormat="1" ht="15">
      <c r="A56" s="2"/>
      <c r="B56" s="249" t="s">
        <v>41</v>
      </c>
      <c r="C56" s="177">
        <v>0.13381746140590434</v>
      </c>
      <c r="D56" s="177">
        <v>0.13940910889684291</v>
      </c>
      <c r="E56" s="177">
        <v>0.14375660403447135</v>
      </c>
      <c r="F56" s="177">
        <v>0.13186219678519415</v>
      </c>
      <c r="G56" s="177" t="s">
        <v>45</v>
      </c>
      <c r="H56" s="177" t="s">
        <v>45</v>
      </c>
      <c r="I56" s="177">
        <v>0.1176842632296769</v>
      </c>
      <c r="J56" s="2"/>
      <c r="K56" s="2"/>
    </row>
    <row r="59" spans="1:16" ht="14.45" customHeight="1">
      <c r="B59" s="676" t="s">
        <v>54</v>
      </c>
      <c r="C59" s="676"/>
      <c r="D59" s="676"/>
      <c r="E59" s="676"/>
      <c r="F59" s="676"/>
      <c r="G59" s="676"/>
      <c r="H59" s="676"/>
      <c r="I59" s="676"/>
      <c r="J59" s="676"/>
      <c r="K59" s="676"/>
      <c r="L59" s="676"/>
      <c r="M59" s="676"/>
      <c r="N59" s="375"/>
      <c r="O59" s="376"/>
      <c r="P59" s="374"/>
    </row>
    <row r="60" spans="1:16">
      <c r="B60" s="137"/>
    </row>
    <row r="61" spans="1:16" ht="28.5">
      <c r="D61" s="470" t="s">
        <v>43</v>
      </c>
      <c r="E61" s="258" t="s">
        <v>197</v>
      </c>
    </row>
    <row r="62" spans="1:16" ht="30">
      <c r="B62" s="681" t="s">
        <v>44</v>
      </c>
      <c r="C62" s="459" t="s">
        <v>32</v>
      </c>
      <c r="D62" s="96">
        <v>7.6543503889717396E-2</v>
      </c>
      <c r="E62" s="478">
        <v>9.1452756032663979E-2</v>
      </c>
    </row>
    <row r="63" spans="1:16" ht="39" customHeight="1">
      <c r="B63" s="681"/>
      <c r="C63" s="459" t="s">
        <v>406</v>
      </c>
      <c r="D63" s="475" t="s">
        <v>326</v>
      </c>
      <c r="E63" s="479" t="s">
        <v>47</v>
      </c>
    </row>
    <row r="64" spans="1:16" ht="30">
      <c r="B64" s="681" t="s">
        <v>66</v>
      </c>
      <c r="C64" s="459" t="s">
        <v>32</v>
      </c>
      <c r="D64" s="96">
        <v>0.12956604652324999</v>
      </c>
      <c r="E64" s="478">
        <v>0.13451900239204467</v>
      </c>
    </row>
    <row r="65" spans="1:16" s="7" customFormat="1" ht="15">
      <c r="A65" s="2"/>
      <c r="B65" s="681"/>
      <c r="C65" s="459" t="s">
        <v>406</v>
      </c>
      <c r="D65" s="476" t="s">
        <v>326</v>
      </c>
      <c r="E65" s="479" t="s">
        <v>326</v>
      </c>
      <c r="F65" s="2"/>
      <c r="H65" s="2"/>
      <c r="I65" s="2"/>
      <c r="J65" s="2"/>
      <c r="K65" s="2"/>
      <c r="L65" s="2"/>
      <c r="N65" s="2"/>
      <c r="O65" s="2"/>
      <c r="P65" s="2"/>
    </row>
    <row r="66" spans="1:16" ht="30">
      <c r="B66" s="681" t="s">
        <v>64</v>
      </c>
      <c r="C66" s="459" t="s">
        <v>32</v>
      </c>
      <c r="D66" s="96">
        <v>0.168177033086227</v>
      </c>
      <c r="E66" s="478">
        <v>0.18336795806206049</v>
      </c>
    </row>
    <row r="67" spans="1:16" ht="15">
      <c r="B67" s="681"/>
      <c r="C67" s="459" t="s">
        <v>406</v>
      </c>
      <c r="D67" s="96" t="s">
        <v>326</v>
      </c>
      <c r="E67" s="480" t="s">
        <v>326</v>
      </c>
    </row>
    <row r="68" spans="1:16" ht="30">
      <c r="B68" s="681" t="s">
        <v>4</v>
      </c>
      <c r="C68" s="459" t="s">
        <v>32</v>
      </c>
      <c r="D68" s="96">
        <v>8.1912315762539004E-2</v>
      </c>
      <c r="E68" s="481">
        <v>0.1117127901298697</v>
      </c>
    </row>
    <row r="69" spans="1:16" ht="15">
      <c r="B69" s="681"/>
      <c r="C69" s="459" t="s">
        <v>406</v>
      </c>
      <c r="D69" s="477" t="s">
        <v>326</v>
      </c>
      <c r="E69" s="480" t="s">
        <v>409</v>
      </c>
    </row>
    <row r="70" spans="1:16" ht="30">
      <c r="B70" s="681" t="s">
        <v>46</v>
      </c>
      <c r="C70" s="459" t="s">
        <v>32</v>
      </c>
      <c r="D70" s="125">
        <v>0.11768426322967701</v>
      </c>
      <c r="E70" s="482">
        <v>0.12807982308578392</v>
      </c>
    </row>
    <row r="71" spans="1:16" ht="15">
      <c r="B71" s="681"/>
      <c r="C71" s="459" t="s">
        <v>406</v>
      </c>
      <c r="D71" s="125" t="s">
        <v>326</v>
      </c>
      <c r="E71" s="483" t="s">
        <v>47</v>
      </c>
    </row>
    <row r="72" spans="1:16">
      <c r="G72" s="11"/>
    </row>
    <row r="73" spans="1:16">
      <c r="G73" s="11"/>
      <c r="I73" s="141"/>
      <c r="J73" s="141"/>
      <c r="K73" s="141"/>
      <c r="L73" s="141"/>
    </row>
    <row r="74" spans="1:16" ht="18">
      <c r="B74" s="676" t="s">
        <v>60</v>
      </c>
      <c r="C74" s="676"/>
      <c r="D74" s="676"/>
      <c r="E74" s="676"/>
      <c r="F74" s="676"/>
      <c r="G74" s="676"/>
      <c r="H74" s="676"/>
      <c r="I74" s="676"/>
      <c r="J74" s="676"/>
      <c r="K74" s="676"/>
      <c r="L74" s="676"/>
      <c r="M74" s="676"/>
      <c r="N74" s="375"/>
      <c r="O74" s="376"/>
      <c r="P74" s="374"/>
    </row>
    <row r="75" spans="1:16">
      <c r="B75" s="137"/>
      <c r="G75" s="11"/>
    </row>
    <row r="76" spans="1:16" ht="13.9" customHeight="1">
      <c r="B76" s="673" t="s">
        <v>43</v>
      </c>
      <c r="C76" s="673"/>
      <c r="D76" s="673"/>
      <c r="E76" s="673"/>
      <c r="F76" s="673"/>
      <c r="G76" s="674" t="s">
        <v>197</v>
      </c>
      <c r="H76" s="674"/>
      <c r="I76" s="674"/>
      <c r="J76" s="674"/>
      <c r="K76" s="674"/>
    </row>
    <row r="77" spans="1:16" ht="13.9" customHeight="1">
      <c r="B77" s="673" t="s">
        <v>60</v>
      </c>
      <c r="C77" s="673">
        <v>2019</v>
      </c>
      <c r="D77" s="673"/>
      <c r="E77" s="673">
        <v>2022</v>
      </c>
      <c r="F77" s="673"/>
      <c r="G77" s="719" t="s">
        <v>124</v>
      </c>
      <c r="H77" s="674">
        <v>2019</v>
      </c>
      <c r="I77" s="674"/>
      <c r="J77" s="674">
        <v>2022</v>
      </c>
      <c r="K77" s="674"/>
    </row>
    <row r="78" spans="1:16" ht="28.5">
      <c r="B78" s="673"/>
      <c r="C78" s="299" t="s">
        <v>52</v>
      </c>
      <c r="D78" s="299" t="s">
        <v>53</v>
      </c>
      <c r="E78" s="299" t="s">
        <v>52</v>
      </c>
      <c r="F78" s="299" t="s">
        <v>53</v>
      </c>
      <c r="G78" s="720"/>
      <c r="H78" s="300" t="s">
        <v>31</v>
      </c>
      <c r="I78" s="300" t="s">
        <v>98</v>
      </c>
      <c r="J78" s="300" t="s">
        <v>31</v>
      </c>
      <c r="K78" s="300" t="s">
        <v>98</v>
      </c>
    </row>
    <row r="79" spans="1:16">
      <c r="B79" s="335" t="s">
        <v>59</v>
      </c>
      <c r="C79" s="336">
        <v>75144</v>
      </c>
      <c r="D79" s="136">
        <v>0.25892706391512443</v>
      </c>
      <c r="E79" s="336">
        <v>66050.549392000001</v>
      </c>
      <c r="F79" s="117">
        <v>0.24520388106350427</v>
      </c>
      <c r="G79" s="300" t="s">
        <v>59</v>
      </c>
      <c r="H79" s="308">
        <v>92939</v>
      </c>
      <c r="I79" s="309">
        <v>0.25276730688685456</v>
      </c>
      <c r="J79" s="310">
        <v>84118.986245000007</v>
      </c>
      <c r="K79" s="309">
        <v>0.23209561794844646</v>
      </c>
    </row>
    <row r="80" spans="1:16">
      <c r="B80" s="133" t="s">
        <v>57</v>
      </c>
      <c r="C80" s="114">
        <v>42024</v>
      </c>
      <c r="D80" s="135">
        <v>0.14480398879443718</v>
      </c>
      <c r="E80" s="114">
        <v>43357.394038999999</v>
      </c>
      <c r="F80" s="112">
        <v>0.16095855960359526</v>
      </c>
      <c r="G80" s="300" t="s">
        <v>57</v>
      </c>
      <c r="H80" s="306">
        <v>48229</v>
      </c>
      <c r="I80" s="164">
        <v>0.13116898658094134</v>
      </c>
      <c r="J80" s="163">
        <v>51949.440321000002</v>
      </c>
      <c r="K80" s="164">
        <v>0.1433355059494088</v>
      </c>
    </row>
    <row r="81" spans="2:11">
      <c r="B81" s="133" t="s">
        <v>56</v>
      </c>
      <c r="C81" s="114">
        <v>33096</v>
      </c>
      <c r="D81" s="116">
        <v>0.11404037724016498</v>
      </c>
      <c r="E81" s="114">
        <v>32390.456756</v>
      </c>
      <c r="F81" s="135">
        <v>0.12024526334905497</v>
      </c>
      <c r="G81" s="300" t="s">
        <v>56</v>
      </c>
      <c r="H81" s="306">
        <v>38990</v>
      </c>
      <c r="I81" s="164">
        <v>0.10604156807710927</v>
      </c>
      <c r="J81" s="163">
        <v>41052.022811000003</v>
      </c>
      <c r="K81" s="164">
        <v>0.11326806262978598</v>
      </c>
    </row>
    <row r="82" spans="2:11">
      <c r="B82" s="133" t="s">
        <v>62</v>
      </c>
      <c r="C82" s="114">
        <v>26626</v>
      </c>
      <c r="D82" s="136">
        <v>9.1746406949378564E-2</v>
      </c>
      <c r="E82" s="114">
        <v>21910.874532000002</v>
      </c>
      <c r="F82" s="116">
        <v>8.1341207941453136E-2</v>
      </c>
      <c r="G82" s="300" t="s">
        <v>62</v>
      </c>
      <c r="H82" s="306">
        <v>35191</v>
      </c>
      <c r="I82" s="164">
        <v>9.57093824622096E-2</v>
      </c>
      <c r="J82" s="163">
        <v>29797.387420000003</v>
      </c>
      <c r="K82" s="164">
        <v>8.2215007041947563E-2</v>
      </c>
    </row>
    <row r="83" spans="2:11">
      <c r="B83" s="134" t="s">
        <v>58</v>
      </c>
      <c r="C83" s="114">
        <v>20821</v>
      </c>
      <c r="D83" s="116">
        <v>7.1743857098062455E-2</v>
      </c>
      <c r="E83" s="114">
        <v>19590.976059000001</v>
      </c>
      <c r="F83" s="115">
        <v>7.2728893365886629E-2</v>
      </c>
      <c r="G83" s="300" t="s">
        <v>418</v>
      </c>
      <c r="H83" s="306">
        <v>25239</v>
      </c>
      <c r="I83" s="164">
        <v>6.8642809353633261E-2</v>
      </c>
      <c r="J83" s="163">
        <v>25176.795601999998</v>
      </c>
      <c r="K83" s="164">
        <v>6.9466171598748308E-2</v>
      </c>
    </row>
    <row r="85" spans="2:11">
      <c r="G85" s="11"/>
    </row>
    <row r="86" spans="2:11" ht="27" customHeight="1"/>
    <row r="89" spans="2:11" ht="14.45" customHeight="1"/>
    <row r="94" spans="2:11">
      <c r="E94" s="13"/>
      <c r="G94" s="13"/>
    </row>
  </sheetData>
  <mergeCells count="24">
    <mergeCell ref="B2:P4"/>
    <mergeCell ref="B7:P11"/>
    <mergeCell ref="B26:M26"/>
    <mergeCell ref="B59:M59"/>
    <mergeCell ref="L14:N14"/>
    <mergeCell ref="C21:D21"/>
    <mergeCell ref="E21:F21"/>
    <mergeCell ref="G21:H21"/>
    <mergeCell ref="B21:B22"/>
    <mergeCell ref="B5:N5"/>
    <mergeCell ref="H77:I77"/>
    <mergeCell ref="J77:K77"/>
    <mergeCell ref="B62:B63"/>
    <mergeCell ref="B64:B65"/>
    <mergeCell ref="B66:B67"/>
    <mergeCell ref="B68:B69"/>
    <mergeCell ref="E77:F77"/>
    <mergeCell ref="C77:D77"/>
    <mergeCell ref="B77:B78"/>
    <mergeCell ref="G77:G78"/>
    <mergeCell ref="B70:B71"/>
    <mergeCell ref="B74:M74"/>
    <mergeCell ref="B76:F76"/>
    <mergeCell ref="G76:K76"/>
  </mergeCells>
  <pageMargins left="0.7" right="0.7" top="0.75" bottom="0.75" header="0.3" footer="0.3"/>
  <pageSetup paperSize="9" scale="4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188"/>
    <pageSetUpPr fitToPage="1"/>
  </sheetPr>
  <dimension ref="A1:N160"/>
  <sheetViews>
    <sheetView showGridLines="0" zoomScaleNormal="100" workbookViewId="0">
      <selection activeCell="B2" sqref="B2:M4"/>
    </sheetView>
  </sheetViews>
  <sheetFormatPr baseColWidth="10" defaultColWidth="11.5703125" defaultRowHeight="14.25"/>
  <cols>
    <col min="1" max="1" width="11.5703125" style="2"/>
    <col min="2" max="2" width="25.42578125" style="2" customWidth="1"/>
    <col min="3" max="3" width="17.140625" style="2" bestFit="1" customWidth="1"/>
    <col min="4" max="4" width="16.5703125" style="2" bestFit="1" customWidth="1"/>
    <col min="5" max="5" width="22.7109375" style="2" customWidth="1"/>
    <col min="6" max="9" width="11.5703125" style="2"/>
    <col min="10" max="10" width="29.7109375" style="2" customWidth="1"/>
    <col min="11" max="11" width="10.7109375" style="2" bestFit="1" customWidth="1"/>
    <col min="12" max="12" width="14" style="2" customWidth="1"/>
    <col min="13" max="16384" width="11.5703125" style="2"/>
  </cols>
  <sheetData>
    <row r="1" spans="2:14" ht="15" thickBot="1"/>
    <row r="2" spans="2:14" ht="14.45" customHeight="1">
      <c r="B2" s="705" t="s">
        <v>190</v>
      </c>
      <c r="C2" s="706"/>
      <c r="D2" s="706"/>
      <c r="E2" s="706"/>
      <c r="F2" s="706"/>
      <c r="G2" s="706"/>
      <c r="H2" s="706"/>
      <c r="I2" s="706"/>
      <c r="J2" s="706"/>
      <c r="K2" s="706"/>
      <c r="L2" s="706"/>
      <c r="M2" s="735"/>
    </row>
    <row r="3" spans="2:14" ht="14.45" customHeight="1">
      <c r="B3" s="677"/>
      <c r="C3" s="678"/>
      <c r="D3" s="678"/>
      <c r="E3" s="678"/>
      <c r="F3" s="678"/>
      <c r="G3" s="678"/>
      <c r="H3" s="678"/>
      <c r="I3" s="678"/>
      <c r="J3" s="678"/>
      <c r="K3" s="678"/>
      <c r="L3" s="678"/>
      <c r="M3" s="736"/>
    </row>
    <row r="4" spans="2:14" ht="15" customHeight="1" thickBot="1">
      <c r="B4" s="707"/>
      <c r="C4" s="708"/>
      <c r="D4" s="708"/>
      <c r="E4" s="708"/>
      <c r="F4" s="708"/>
      <c r="G4" s="708"/>
      <c r="H4" s="708"/>
      <c r="I4" s="708"/>
      <c r="J4" s="708"/>
      <c r="K4" s="708"/>
      <c r="L4" s="708"/>
      <c r="M4" s="737"/>
    </row>
    <row r="5" spans="2:14" s="379" customFormat="1">
      <c r="B5" s="682" t="s">
        <v>455</v>
      </c>
      <c r="C5" s="682"/>
      <c r="D5" s="682"/>
      <c r="E5" s="682"/>
      <c r="F5" s="682"/>
      <c r="G5" s="682"/>
      <c r="H5" s="682"/>
      <c r="I5" s="682"/>
      <c r="J5" s="682"/>
      <c r="K5" s="682"/>
      <c r="L5" s="682"/>
      <c r="M5" s="682"/>
      <c r="N5" s="682"/>
    </row>
    <row r="6" spans="2:14" ht="15">
      <c r="B6" s="20"/>
      <c r="C6" s="20"/>
      <c r="D6" s="20"/>
      <c r="E6" s="20"/>
      <c r="F6" s="20"/>
      <c r="G6" s="20"/>
      <c r="H6" s="20"/>
      <c r="I6" s="20"/>
      <c r="J6" s="20"/>
      <c r="K6" s="20"/>
      <c r="L6" s="20"/>
    </row>
    <row r="7" spans="2:14" ht="14.45" customHeight="1">
      <c r="B7" s="738" t="s">
        <v>444</v>
      </c>
      <c r="C7" s="739"/>
      <c r="D7" s="739"/>
      <c r="E7" s="739"/>
      <c r="F7" s="739"/>
      <c r="G7" s="739"/>
      <c r="H7" s="739"/>
      <c r="I7" s="739"/>
      <c r="J7" s="739"/>
      <c r="K7" s="739"/>
      <c r="L7" s="739"/>
      <c r="M7" s="740"/>
    </row>
    <row r="8" spans="2:14" ht="14.45" customHeight="1">
      <c r="B8" s="741"/>
      <c r="C8" s="687"/>
      <c r="D8" s="687"/>
      <c r="E8" s="687"/>
      <c r="F8" s="687"/>
      <c r="G8" s="687"/>
      <c r="H8" s="687"/>
      <c r="I8" s="687"/>
      <c r="J8" s="687"/>
      <c r="K8" s="687"/>
      <c r="L8" s="687"/>
      <c r="M8" s="742"/>
    </row>
    <row r="9" spans="2:14" ht="57.6" customHeight="1">
      <c r="B9" s="743"/>
      <c r="C9" s="744"/>
      <c r="D9" s="744"/>
      <c r="E9" s="744"/>
      <c r="F9" s="744"/>
      <c r="G9" s="744"/>
      <c r="H9" s="744"/>
      <c r="I9" s="744"/>
      <c r="J9" s="744"/>
      <c r="K9" s="744"/>
      <c r="L9" s="744"/>
      <c r="M9" s="745"/>
    </row>
    <row r="10" spans="2:14" ht="15">
      <c r="B10" s="20"/>
      <c r="C10" s="20"/>
      <c r="D10" s="20"/>
      <c r="E10" s="20"/>
      <c r="F10" s="20"/>
      <c r="G10" s="20"/>
      <c r="H10" s="20"/>
      <c r="I10" s="20"/>
      <c r="J10" s="20"/>
      <c r="K10" s="20"/>
      <c r="L10" s="20"/>
    </row>
    <row r="11" spans="2:14" ht="15">
      <c r="B11" s="20"/>
      <c r="C11" s="20"/>
      <c r="D11" s="20"/>
      <c r="E11" s="20"/>
      <c r="F11" s="20"/>
      <c r="G11" s="20"/>
      <c r="H11" s="20"/>
      <c r="I11" s="20"/>
      <c r="J11" s="20"/>
      <c r="K11" s="20"/>
      <c r="L11" s="20"/>
    </row>
    <row r="12" spans="2:14" ht="18">
      <c r="B12" s="68" t="s">
        <v>43</v>
      </c>
      <c r="C12" s="68"/>
      <c r="D12" s="400"/>
      <c r="E12" s="150" t="s">
        <v>197</v>
      </c>
      <c r="F12" s="150"/>
      <c r="G12" s="150"/>
      <c r="H12" s="400"/>
      <c r="J12" s="709" t="s">
        <v>91</v>
      </c>
      <c r="K12" s="709"/>
      <c r="L12" s="709"/>
    </row>
    <row r="13" spans="2:14" customFormat="1" ht="14.45" customHeight="1">
      <c r="B13" s="540" t="s">
        <v>410</v>
      </c>
      <c r="C13" s="541">
        <f>I33</f>
        <v>0.60079422199963406</v>
      </c>
      <c r="D13" s="406"/>
      <c r="E13" s="542" t="s">
        <v>410</v>
      </c>
      <c r="F13" s="539">
        <f>I50</f>
        <v>0.5856467154546301</v>
      </c>
      <c r="G13" s="178"/>
      <c r="H13" s="408"/>
      <c r="I13" s="2"/>
      <c r="J13" s="489" t="s">
        <v>410</v>
      </c>
      <c r="K13" s="585">
        <v>0.60399999999999998</v>
      </c>
      <c r="L13" s="489"/>
      <c r="M13" s="2"/>
      <c r="N13" s="33"/>
    </row>
    <row r="14" spans="2:14" customFormat="1" ht="15">
      <c r="B14" s="538" t="s">
        <v>411</v>
      </c>
      <c r="C14" s="543">
        <f>I83</f>
        <v>1.77749524681034</v>
      </c>
      <c r="D14" s="407"/>
      <c r="E14" s="542" t="s">
        <v>411</v>
      </c>
      <c r="F14" s="544">
        <f>I99</f>
        <v>1.7377035870066886</v>
      </c>
      <c r="G14" s="179"/>
      <c r="H14" s="393"/>
      <c r="I14" s="2"/>
      <c r="J14" s="489" t="s">
        <v>411</v>
      </c>
      <c r="K14" s="489">
        <v>1.8</v>
      </c>
      <c r="L14" s="489"/>
      <c r="M14" s="2"/>
      <c r="N14" s="23"/>
    </row>
    <row r="15" spans="2:14" ht="27.6" customHeight="1">
      <c r="B15" s="484"/>
    </row>
    <row r="16" spans="2:14" ht="18">
      <c r="B16" s="676" t="s">
        <v>33</v>
      </c>
      <c r="C16" s="676"/>
      <c r="D16" s="676"/>
      <c r="E16" s="676"/>
      <c r="F16" s="676"/>
      <c r="G16" s="676"/>
      <c r="H16" s="676"/>
      <c r="I16" s="676"/>
      <c r="J16" s="676"/>
      <c r="K16" s="676"/>
      <c r="L16" s="676"/>
      <c r="M16" s="676"/>
    </row>
    <row r="20" spans="2:9">
      <c r="B20" s="5"/>
      <c r="C20" s="181">
        <v>2016</v>
      </c>
      <c r="D20" s="181">
        <v>2017</v>
      </c>
      <c r="E20" s="181">
        <v>2018</v>
      </c>
      <c r="F20" s="181">
        <v>2019</v>
      </c>
      <c r="G20" s="181">
        <v>2020</v>
      </c>
      <c r="H20" s="181">
        <v>2021</v>
      </c>
      <c r="I20" s="181">
        <v>2022</v>
      </c>
    </row>
    <row r="21" spans="2:9">
      <c r="B21" s="231" t="s">
        <v>35</v>
      </c>
      <c r="C21" s="116">
        <v>0.33659999999999995</v>
      </c>
      <c r="D21" s="116">
        <v>0.32829999999999998</v>
      </c>
      <c r="E21" s="116">
        <v>0.36570000000000003</v>
      </c>
      <c r="F21" s="116">
        <v>0.36909999999999998</v>
      </c>
      <c r="G21" s="116" t="s">
        <v>45</v>
      </c>
      <c r="H21" s="116" t="s">
        <v>45</v>
      </c>
      <c r="I21" s="116">
        <v>0.35906151214423898</v>
      </c>
    </row>
    <row r="22" spans="2:9">
      <c r="B22" s="231" t="s">
        <v>36</v>
      </c>
      <c r="C22" s="116">
        <v>0.3911</v>
      </c>
      <c r="D22" s="116">
        <v>0.40090000000000003</v>
      </c>
      <c r="E22" s="116">
        <v>0.38479999999999998</v>
      </c>
      <c r="F22" s="116">
        <v>0.44240000000000002</v>
      </c>
      <c r="G22" s="116" t="s">
        <v>45</v>
      </c>
      <c r="H22" s="116" t="s">
        <v>45</v>
      </c>
      <c r="I22" s="116">
        <v>0.46078046215957302</v>
      </c>
    </row>
    <row r="23" spans="2:9">
      <c r="B23" s="231" t="s">
        <v>37</v>
      </c>
      <c r="C23" s="116">
        <v>0.43209999999999998</v>
      </c>
      <c r="D23" s="116">
        <v>0.41969999999999996</v>
      </c>
      <c r="E23" s="116">
        <v>0.42950000000000005</v>
      </c>
      <c r="F23" s="116">
        <v>0.45289999999999997</v>
      </c>
      <c r="G23" s="116" t="s">
        <v>45</v>
      </c>
      <c r="H23" s="116" t="s">
        <v>45</v>
      </c>
      <c r="I23" s="116">
        <v>0.484840218286192</v>
      </c>
    </row>
    <row r="24" spans="2:9">
      <c r="B24" s="231" t="s">
        <v>24</v>
      </c>
      <c r="C24" s="116">
        <v>0.46409999999999996</v>
      </c>
      <c r="D24" s="116">
        <v>0.5484</v>
      </c>
      <c r="E24" s="116">
        <v>0.46240000000000003</v>
      </c>
      <c r="F24" s="116">
        <v>0.51739999999999997</v>
      </c>
      <c r="G24" s="116" t="s">
        <v>45</v>
      </c>
      <c r="H24" s="116" t="s">
        <v>45</v>
      </c>
      <c r="I24" s="116">
        <v>0.52588897163404102</v>
      </c>
    </row>
    <row r="25" spans="2:9">
      <c r="B25" s="231" t="s">
        <v>25</v>
      </c>
      <c r="C25" s="116">
        <v>0.54590000000000005</v>
      </c>
      <c r="D25" s="116">
        <v>0.5343</v>
      </c>
      <c r="E25" s="116">
        <v>0.55669999999999997</v>
      </c>
      <c r="F25" s="116">
        <v>0.54830000000000001</v>
      </c>
      <c r="G25" s="116" t="s">
        <v>45</v>
      </c>
      <c r="H25" s="116">
        <v>0.43316727002597899</v>
      </c>
      <c r="I25" s="116">
        <v>0.61674438787778096</v>
      </c>
    </row>
    <row r="26" spans="2:9">
      <c r="B26" s="231" t="s">
        <v>26</v>
      </c>
      <c r="C26" s="116">
        <v>0.63270000000000004</v>
      </c>
      <c r="D26" s="116">
        <v>0.63969999999999994</v>
      </c>
      <c r="E26" s="116">
        <v>0.62970000000000004</v>
      </c>
      <c r="F26" s="116">
        <v>0.67420000000000002</v>
      </c>
      <c r="G26" s="116" t="s">
        <v>45</v>
      </c>
      <c r="H26" s="116">
        <v>0.57465477270257903</v>
      </c>
      <c r="I26" s="116">
        <v>0.67176934704915492</v>
      </c>
    </row>
    <row r="27" spans="2:9">
      <c r="B27" s="231" t="s">
        <v>27</v>
      </c>
      <c r="C27" s="116">
        <v>0.74379999999999991</v>
      </c>
      <c r="D27" s="116">
        <v>0.72959999999999992</v>
      </c>
      <c r="E27" s="116">
        <v>0.71120000000000005</v>
      </c>
      <c r="F27" s="116">
        <v>0.73930000000000007</v>
      </c>
      <c r="G27" s="116">
        <v>0.73446798923637702</v>
      </c>
      <c r="H27" s="116">
        <v>0.77291729263642195</v>
      </c>
      <c r="I27" s="116">
        <v>0.755988410645831</v>
      </c>
    </row>
    <row r="28" spans="2:9">
      <c r="B28" s="231" t="s">
        <v>28</v>
      </c>
      <c r="C28" s="116">
        <v>0.86060000000000003</v>
      </c>
      <c r="D28" s="116">
        <v>0.85309999999999997</v>
      </c>
      <c r="E28" s="116">
        <v>0.86269999999999991</v>
      </c>
      <c r="F28" s="116">
        <v>0.87609999999999999</v>
      </c>
      <c r="G28" s="116">
        <v>0.84998936264401603</v>
      </c>
      <c r="H28" s="116">
        <v>0.88152330316502003</v>
      </c>
      <c r="I28" s="116">
        <v>0.86496986856017799</v>
      </c>
    </row>
    <row r="29" spans="2:9">
      <c r="B29" s="231" t="s">
        <v>29</v>
      </c>
      <c r="C29" s="116">
        <v>0.68889999999999996</v>
      </c>
      <c r="D29" s="116">
        <v>0.67859999999999998</v>
      </c>
      <c r="E29" s="116">
        <v>0.72250000000000003</v>
      </c>
      <c r="F29" s="116">
        <v>0.70150000000000001</v>
      </c>
      <c r="G29" s="116">
        <v>0.66582442264891795</v>
      </c>
      <c r="H29" s="116">
        <v>0.73695899104402296</v>
      </c>
      <c r="I29" s="116">
        <v>0.72847721746281491</v>
      </c>
    </row>
    <row r="30" spans="2:9">
      <c r="B30" s="231" t="s">
        <v>38</v>
      </c>
      <c r="C30" s="116">
        <v>0.52890000000000004</v>
      </c>
      <c r="D30" s="116">
        <v>0.5202</v>
      </c>
      <c r="E30" s="116">
        <v>0.52780000000000005</v>
      </c>
      <c r="F30" s="116">
        <v>0.51369999999999993</v>
      </c>
      <c r="G30" s="116">
        <v>0.48171787107449804</v>
      </c>
      <c r="H30" s="116">
        <v>0.58085956017180895</v>
      </c>
      <c r="I30" s="116">
        <v>0.54994109832197902</v>
      </c>
    </row>
    <row r="31" spans="2:9">
      <c r="B31" s="231" t="s">
        <v>39</v>
      </c>
      <c r="C31" s="116">
        <v>0.41139999999999999</v>
      </c>
      <c r="D31" s="116">
        <v>0.44900000000000001</v>
      </c>
      <c r="E31" s="116">
        <v>0.44130000000000003</v>
      </c>
      <c r="F31" s="116">
        <v>0.44799999999999995</v>
      </c>
      <c r="G31" s="116" t="s">
        <v>45</v>
      </c>
      <c r="H31" s="116">
        <v>0.51735776548054502</v>
      </c>
      <c r="I31" s="116">
        <v>0.51401534464913001</v>
      </c>
    </row>
    <row r="32" spans="2:9">
      <c r="B32" s="231" t="s">
        <v>40</v>
      </c>
      <c r="C32" s="116">
        <v>0.36049999999999999</v>
      </c>
      <c r="D32" s="116">
        <v>0.3821</v>
      </c>
      <c r="E32" s="116">
        <v>0.37229999999999996</v>
      </c>
      <c r="F32" s="116">
        <v>0.38280000000000003</v>
      </c>
      <c r="G32" s="116" t="s">
        <v>45</v>
      </c>
      <c r="H32" s="116">
        <v>0.42013729243189096</v>
      </c>
      <c r="I32" s="116">
        <v>0.44222817629618805</v>
      </c>
    </row>
    <row r="33" spans="2:9">
      <c r="B33" s="231" t="s">
        <v>41</v>
      </c>
      <c r="C33" s="116">
        <v>0.5514</v>
      </c>
      <c r="D33" s="116">
        <v>0.55820000000000003</v>
      </c>
      <c r="E33" s="116">
        <v>0.55720000000000003</v>
      </c>
      <c r="F33" s="116">
        <v>0.57310000000000005</v>
      </c>
      <c r="G33" s="116" t="s">
        <v>45</v>
      </c>
      <c r="H33" s="116" t="s">
        <v>45</v>
      </c>
      <c r="I33" s="116">
        <v>0.60079422199963406</v>
      </c>
    </row>
    <row r="34" spans="2:9">
      <c r="B34" s="232"/>
      <c r="C34" s="232"/>
      <c r="D34" s="232"/>
      <c r="E34" s="232"/>
      <c r="F34" s="232"/>
      <c r="G34" s="232"/>
      <c r="H34" s="232"/>
      <c r="I34" s="232"/>
    </row>
    <row r="35" spans="2:9">
      <c r="B35" s="232"/>
      <c r="C35" s="232"/>
      <c r="D35" s="232"/>
      <c r="E35" s="232"/>
      <c r="F35" s="232"/>
      <c r="G35" s="232"/>
      <c r="H35" s="232"/>
      <c r="I35" s="232"/>
    </row>
    <row r="36" spans="2:9">
      <c r="B36" s="232"/>
    </row>
    <row r="37" spans="2:9" s="379" customFormat="1">
      <c r="B37" s="443"/>
      <c r="C37" s="253">
        <v>2016</v>
      </c>
      <c r="D37" s="253">
        <v>2017</v>
      </c>
      <c r="E37" s="253">
        <v>2018</v>
      </c>
      <c r="F37" s="253">
        <v>2019</v>
      </c>
      <c r="G37" s="253">
        <v>2020</v>
      </c>
      <c r="H37" s="253">
        <v>2021</v>
      </c>
      <c r="I37" s="253">
        <v>2022</v>
      </c>
    </row>
    <row r="38" spans="2:9" s="379" customFormat="1">
      <c r="B38" s="252" t="s">
        <v>35</v>
      </c>
      <c r="C38" s="164">
        <v>0.37117128451287612</v>
      </c>
      <c r="D38" s="164">
        <v>0.36837302630007407</v>
      </c>
      <c r="E38" s="164">
        <v>0.40377294560819565</v>
      </c>
      <c r="F38" s="164">
        <v>0.40477956162795836</v>
      </c>
      <c r="G38" s="164" t="s">
        <v>45</v>
      </c>
      <c r="H38" s="164" t="s">
        <v>45</v>
      </c>
      <c r="I38" s="164">
        <v>0.35669810203237051</v>
      </c>
    </row>
    <row r="39" spans="2:9" s="379" customFormat="1">
      <c r="B39" s="252" t="s">
        <v>36</v>
      </c>
      <c r="C39" s="164">
        <v>0.41271680536408645</v>
      </c>
      <c r="D39" s="164">
        <v>0.42413119108184949</v>
      </c>
      <c r="E39" s="164">
        <v>0.40838622757331666</v>
      </c>
      <c r="F39" s="164">
        <v>0.45671813285457807</v>
      </c>
      <c r="G39" s="164" t="s">
        <v>45</v>
      </c>
      <c r="H39" s="164" t="s">
        <v>45</v>
      </c>
      <c r="I39" s="164">
        <v>0.44890797833698698</v>
      </c>
    </row>
    <row r="40" spans="2:9" s="379" customFormat="1">
      <c r="B40" s="252" t="s">
        <v>37</v>
      </c>
      <c r="C40" s="164">
        <v>0.45263886513085921</v>
      </c>
      <c r="D40" s="164">
        <v>0.44229718061045842</v>
      </c>
      <c r="E40" s="164">
        <v>0.44676602610181948</v>
      </c>
      <c r="F40" s="164">
        <v>0.4650443357588771</v>
      </c>
      <c r="G40" s="164" t="s">
        <v>45</v>
      </c>
      <c r="H40" s="164" t="s">
        <v>45</v>
      </c>
      <c r="I40" s="164">
        <v>0.50040998856759433</v>
      </c>
    </row>
    <row r="41" spans="2:9" s="379" customFormat="1">
      <c r="B41" s="252" t="s">
        <v>24</v>
      </c>
      <c r="C41" s="164">
        <v>0.4712205851292397</v>
      </c>
      <c r="D41" s="164">
        <v>0.54448840447143276</v>
      </c>
      <c r="E41" s="164">
        <v>0.47058931185944364</v>
      </c>
      <c r="F41" s="164">
        <v>0.52048501390236956</v>
      </c>
      <c r="G41" s="164" t="s">
        <v>45</v>
      </c>
      <c r="H41" s="164" t="s">
        <v>45</v>
      </c>
      <c r="I41" s="164">
        <v>0.51886355582736399</v>
      </c>
    </row>
    <row r="42" spans="2:9" s="379" customFormat="1">
      <c r="B42" s="252" t="s">
        <v>25</v>
      </c>
      <c r="C42" s="164">
        <v>0.54395149415331312</v>
      </c>
      <c r="D42" s="164">
        <v>0.53526650445724799</v>
      </c>
      <c r="E42" s="164">
        <v>0.55042571803978013</v>
      </c>
      <c r="F42" s="164">
        <v>0.548267961205679</v>
      </c>
      <c r="G42" s="164" t="s">
        <v>45</v>
      </c>
      <c r="H42" s="164">
        <v>0.41392718306067172</v>
      </c>
      <c r="I42" s="164">
        <v>0.6014678040263286</v>
      </c>
    </row>
    <row r="43" spans="2:9" s="379" customFormat="1">
      <c r="B43" s="252" t="s">
        <v>26</v>
      </c>
      <c r="C43" s="164">
        <v>0.6277498973085921</v>
      </c>
      <c r="D43" s="164">
        <v>0.63987490905932043</v>
      </c>
      <c r="E43" s="164">
        <v>0.62558656812800462</v>
      </c>
      <c r="F43" s="164">
        <v>0.66180191332486349</v>
      </c>
      <c r="G43" s="164" t="s">
        <v>45</v>
      </c>
      <c r="H43" s="164">
        <v>0.55859781477317461</v>
      </c>
      <c r="I43" s="164">
        <v>0.66127743924565763</v>
      </c>
    </row>
    <row r="44" spans="2:9" s="379" customFormat="1">
      <c r="B44" s="252" t="s">
        <v>27</v>
      </c>
      <c r="C44" s="164">
        <v>0.71874035088936616</v>
      </c>
      <c r="D44" s="164">
        <v>0.72130867093999185</v>
      </c>
      <c r="E44" s="164">
        <v>0.70024434433114213</v>
      </c>
      <c r="F44" s="164">
        <v>0.7052919549042499</v>
      </c>
      <c r="G44" s="164">
        <v>0.68575960597279584</v>
      </c>
      <c r="H44" s="164">
        <v>0.72786727051212585</v>
      </c>
      <c r="I44" s="164">
        <v>0.72773117409589405</v>
      </c>
    </row>
    <row r="45" spans="2:9" s="379" customFormat="1">
      <c r="B45" s="252" t="s">
        <v>28</v>
      </c>
      <c r="C45" s="164">
        <v>0.81271541069899245</v>
      </c>
      <c r="D45" s="164">
        <v>0.81714273773951562</v>
      </c>
      <c r="E45" s="164">
        <v>0.81914249431662867</v>
      </c>
      <c r="F45" s="164">
        <v>0.83333333333333337</v>
      </c>
      <c r="G45" s="164">
        <v>0.79695921145338411</v>
      </c>
      <c r="H45" s="164">
        <v>0.83912873647576591</v>
      </c>
      <c r="I45" s="164">
        <v>0.81595916970714799</v>
      </c>
    </row>
    <row r="46" spans="2:9" s="379" customFormat="1">
      <c r="B46" s="252" t="s">
        <v>29</v>
      </c>
      <c r="C46" s="164">
        <v>0.67627503241607834</v>
      </c>
      <c r="D46" s="164">
        <v>0.67273360151290595</v>
      </c>
      <c r="E46" s="164">
        <v>0.70608730348166537</v>
      </c>
      <c r="F46" s="164">
        <v>0.68680335961310079</v>
      </c>
      <c r="G46" s="164">
        <v>0.6400229190185539</v>
      </c>
      <c r="H46" s="164">
        <v>0.71163317850671615</v>
      </c>
      <c r="I46" s="164">
        <v>0.710463623615055</v>
      </c>
    </row>
    <row r="47" spans="2:9" s="379" customFormat="1">
      <c r="B47" s="252" t="s">
        <v>38</v>
      </c>
      <c r="C47" s="164">
        <v>0.53659909909909909</v>
      </c>
      <c r="D47" s="164">
        <v>0.53048067596325132</v>
      </c>
      <c r="E47" s="164">
        <v>0.52856720006723845</v>
      </c>
      <c r="F47" s="164">
        <v>0.51997403540426657</v>
      </c>
      <c r="G47" s="164">
        <v>0.47769310459324849</v>
      </c>
      <c r="H47" s="164">
        <v>0.58067276614883312</v>
      </c>
      <c r="I47" s="164">
        <v>0.55228557259062305</v>
      </c>
    </row>
    <row r="48" spans="2:9" s="379" customFormat="1">
      <c r="B48" s="252" t="s">
        <v>39</v>
      </c>
      <c r="C48" s="164">
        <v>0.44214556406832689</v>
      </c>
      <c r="D48" s="164">
        <v>0.46627328728273632</v>
      </c>
      <c r="E48" s="164">
        <v>0.45762719041932398</v>
      </c>
      <c r="F48" s="164">
        <v>0.46358687466379772</v>
      </c>
      <c r="G48" s="164" t="s">
        <v>45</v>
      </c>
      <c r="H48" s="164">
        <v>0.51782911558006794</v>
      </c>
      <c r="I48" s="164">
        <v>0.52181877578695435</v>
      </c>
    </row>
    <row r="49" spans="2:13" s="379" customFormat="1">
      <c r="B49" s="252" t="s">
        <v>40</v>
      </c>
      <c r="C49" s="164">
        <v>0.37812267561126983</v>
      </c>
      <c r="D49" s="164">
        <v>0.392480344062899</v>
      </c>
      <c r="E49" s="164">
        <v>0.38261554621848737</v>
      </c>
      <c r="F49" s="164">
        <v>0.39222315326529722</v>
      </c>
      <c r="G49" s="164" t="s">
        <v>45</v>
      </c>
      <c r="H49" s="164">
        <v>0.42774528697025482</v>
      </c>
      <c r="I49" s="164">
        <v>0.43161372683095778</v>
      </c>
    </row>
    <row r="50" spans="2:13" s="379" customFormat="1">
      <c r="B50" s="252" t="s">
        <v>41</v>
      </c>
      <c r="C50" s="164">
        <v>0.5499157252445136</v>
      </c>
      <c r="D50" s="164">
        <v>0.55972325480355389</v>
      </c>
      <c r="E50" s="164">
        <v>0.55539321089578508</v>
      </c>
      <c r="F50" s="164">
        <v>0.56783573249093588</v>
      </c>
      <c r="G50" s="164" t="s">
        <v>45</v>
      </c>
      <c r="H50" s="164" t="s">
        <v>45</v>
      </c>
      <c r="I50" s="164">
        <v>0.5856467154546301</v>
      </c>
    </row>
    <row r="52" spans="2:13" ht="28.5">
      <c r="D52" s="314" t="s">
        <v>43</v>
      </c>
      <c r="E52" s="300" t="s">
        <v>197</v>
      </c>
    </row>
    <row r="53" spans="2:13" ht="30">
      <c r="B53" s="732" t="s">
        <v>44</v>
      </c>
      <c r="C53" s="250" t="s">
        <v>33</v>
      </c>
      <c r="D53" s="361">
        <v>0.58703553860631597</v>
      </c>
      <c r="E53" s="356">
        <v>0.58828626480849966</v>
      </c>
    </row>
    <row r="54" spans="2:13" ht="15">
      <c r="B54" s="733"/>
      <c r="C54" s="250" t="s">
        <v>406</v>
      </c>
      <c r="D54" s="362" t="s">
        <v>339</v>
      </c>
      <c r="E54" s="453" t="s">
        <v>271</v>
      </c>
    </row>
    <row r="55" spans="2:13" ht="30">
      <c r="B55" s="734" t="s">
        <v>66</v>
      </c>
      <c r="C55" s="250" t="s">
        <v>33</v>
      </c>
      <c r="D55" s="363">
        <v>0.61984860263102393</v>
      </c>
      <c r="E55" s="357">
        <v>0.60065714521387326</v>
      </c>
    </row>
    <row r="56" spans="2:13" ht="15">
      <c r="B56" s="734"/>
      <c r="C56" s="250" t="s">
        <v>406</v>
      </c>
      <c r="D56" s="362" t="s">
        <v>339</v>
      </c>
      <c r="E56" s="453" t="s">
        <v>271</v>
      </c>
      <c r="G56" s="7"/>
      <c r="M56" s="7"/>
    </row>
    <row r="57" spans="2:13" ht="30">
      <c r="B57" s="732" t="s">
        <v>64</v>
      </c>
      <c r="C57" s="250" t="s">
        <v>33</v>
      </c>
      <c r="D57" s="363">
        <v>0.68501883777683903</v>
      </c>
      <c r="E57" s="357">
        <v>0.6427116616621702</v>
      </c>
    </row>
    <row r="58" spans="2:13" ht="15">
      <c r="B58" s="733"/>
      <c r="C58" s="250" t="s">
        <v>406</v>
      </c>
      <c r="D58" s="364" t="s">
        <v>339</v>
      </c>
      <c r="E58" s="358" t="s">
        <v>271</v>
      </c>
    </row>
    <row r="59" spans="2:13" ht="30">
      <c r="B59" s="732" t="s">
        <v>4</v>
      </c>
      <c r="C59" s="250" t="s">
        <v>33</v>
      </c>
      <c r="D59" s="363">
        <v>0.44026693193859401</v>
      </c>
      <c r="E59" s="454">
        <v>0.45085209085701466</v>
      </c>
    </row>
    <row r="60" spans="2:13" ht="15">
      <c r="B60" s="733"/>
      <c r="C60" s="250" t="s">
        <v>406</v>
      </c>
      <c r="D60" s="364" t="s">
        <v>47</v>
      </c>
      <c r="E60" s="358" t="s">
        <v>47</v>
      </c>
    </row>
    <row r="61" spans="2:13" ht="30">
      <c r="B61" s="734" t="s">
        <v>46</v>
      </c>
      <c r="C61" s="250" t="s">
        <v>33</v>
      </c>
      <c r="D61" s="365">
        <v>0.60079422199963406</v>
      </c>
      <c r="E61" s="359">
        <v>0.5856467154546301</v>
      </c>
    </row>
    <row r="62" spans="2:13" ht="15">
      <c r="B62" s="733"/>
      <c r="C62" s="250" t="s">
        <v>406</v>
      </c>
      <c r="D62" s="366" t="s">
        <v>339</v>
      </c>
      <c r="E62" s="360" t="s">
        <v>271</v>
      </c>
    </row>
    <row r="63" spans="2:13">
      <c r="B63" s="484"/>
      <c r="G63" s="11"/>
    </row>
    <row r="66" spans="1:13">
      <c r="A66" s="232"/>
      <c r="B66" s="232"/>
      <c r="C66" s="232"/>
      <c r="D66" s="232"/>
      <c r="E66" s="232"/>
      <c r="F66" s="232"/>
      <c r="G66" s="232"/>
      <c r="H66" s="232"/>
      <c r="I66" s="232"/>
      <c r="J66" s="232"/>
      <c r="K66" s="232"/>
    </row>
    <row r="67" spans="1:13" ht="18">
      <c r="B67" s="676" t="s">
        <v>55</v>
      </c>
      <c r="C67" s="676"/>
      <c r="D67" s="676"/>
      <c r="E67" s="676"/>
      <c r="F67" s="676"/>
      <c r="G67" s="676"/>
      <c r="H67" s="676"/>
      <c r="I67" s="676"/>
      <c r="J67" s="676"/>
      <c r="K67" s="676"/>
      <c r="L67" s="676"/>
      <c r="M67" s="676"/>
    </row>
    <row r="70" spans="1:13">
      <c r="B70" s="5"/>
      <c r="C70" s="181">
        <v>2016</v>
      </c>
      <c r="D70" s="181">
        <v>2017</v>
      </c>
      <c r="E70" s="181">
        <v>2018</v>
      </c>
      <c r="F70" s="181">
        <v>2019</v>
      </c>
      <c r="G70" s="181">
        <v>2020</v>
      </c>
      <c r="H70" s="181">
        <v>2021</v>
      </c>
      <c r="I70" s="181">
        <v>2022</v>
      </c>
    </row>
    <row r="71" spans="1:13">
      <c r="B71" s="231" t="s">
        <v>35</v>
      </c>
      <c r="C71" s="233">
        <v>1.57</v>
      </c>
      <c r="D71" s="233">
        <v>1.49</v>
      </c>
      <c r="E71" s="233">
        <v>1.49</v>
      </c>
      <c r="F71" s="233">
        <v>1.52</v>
      </c>
      <c r="G71" s="116" t="s">
        <v>45</v>
      </c>
      <c r="H71" s="116" t="s">
        <v>45</v>
      </c>
      <c r="I71" s="233">
        <v>1.58799784528427</v>
      </c>
    </row>
    <row r="72" spans="1:13">
      <c r="B72" s="231" t="s">
        <v>36</v>
      </c>
      <c r="C72" s="233">
        <v>1.57</v>
      </c>
      <c r="D72" s="233">
        <v>1.5</v>
      </c>
      <c r="E72" s="233">
        <v>1.5</v>
      </c>
      <c r="F72" s="233">
        <v>1.5</v>
      </c>
      <c r="G72" s="116" t="s">
        <v>45</v>
      </c>
      <c r="H72" s="116" t="s">
        <v>45</v>
      </c>
      <c r="I72" s="233">
        <v>1.5569537017199599</v>
      </c>
    </row>
    <row r="73" spans="1:13">
      <c r="B73" s="231" t="s">
        <v>37</v>
      </c>
      <c r="C73" s="233">
        <v>1.65</v>
      </c>
      <c r="D73" s="233">
        <v>1.57</v>
      </c>
      <c r="E73" s="233">
        <v>1.51</v>
      </c>
      <c r="F73" s="233">
        <v>1.55</v>
      </c>
      <c r="G73" s="116" t="s">
        <v>45</v>
      </c>
      <c r="H73" s="116" t="s">
        <v>45</v>
      </c>
      <c r="I73" s="233">
        <v>1.5866889367549</v>
      </c>
    </row>
    <row r="74" spans="1:13">
      <c r="B74" s="231" t="s">
        <v>24</v>
      </c>
      <c r="C74" s="233">
        <v>1.69</v>
      </c>
      <c r="D74" s="233">
        <v>1.66</v>
      </c>
      <c r="E74" s="233">
        <v>1.68</v>
      </c>
      <c r="F74" s="233">
        <v>1.64</v>
      </c>
      <c r="G74" s="116" t="s">
        <v>45</v>
      </c>
      <c r="H74" s="116" t="s">
        <v>45</v>
      </c>
      <c r="I74" s="233">
        <v>1.6888718494100099</v>
      </c>
    </row>
    <row r="75" spans="1:13">
      <c r="B75" s="231" t="s">
        <v>25</v>
      </c>
      <c r="C75" s="233">
        <v>1.72</v>
      </c>
      <c r="D75" s="233">
        <v>1.68</v>
      </c>
      <c r="E75" s="233">
        <v>1.67</v>
      </c>
      <c r="F75" s="233">
        <v>1.66</v>
      </c>
      <c r="G75" s="116" t="s">
        <v>45</v>
      </c>
      <c r="H75" s="233">
        <v>3.0069764332086697</v>
      </c>
      <c r="I75" s="233">
        <v>1.7030803464255</v>
      </c>
    </row>
    <row r="76" spans="1:13">
      <c r="B76" s="231" t="s">
        <v>26</v>
      </c>
      <c r="C76" s="233">
        <v>1.77</v>
      </c>
      <c r="D76" s="233">
        <v>1.71</v>
      </c>
      <c r="E76" s="233">
        <v>1.67</v>
      </c>
      <c r="F76" s="233">
        <v>1.72</v>
      </c>
      <c r="G76" s="116" t="s">
        <v>45</v>
      </c>
      <c r="H76" s="233">
        <v>3.1694675638198699</v>
      </c>
      <c r="I76" s="233">
        <v>1.73982195338762</v>
      </c>
    </row>
    <row r="77" spans="1:13">
      <c r="B77" s="231" t="s">
        <v>27</v>
      </c>
      <c r="C77" s="233">
        <v>1.89</v>
      </c>
      <c r="D77" s="233">
        <v>1.83</v>
      </c>
      <c r="E77" s="233">
        <v>1.81</v>
      </c>
      <c r="F77" s="233">
        <v>1.84</v>
      </c>
      <c r="G77" s="233">
        <v>1.9347824678261301</v>
      </c>
      <c r="H77" s="233">
        <v>3.4328050558093599</v>
      </c>
      <c r="I77" s="233">
        <v>1.92084159708234</v>
      </c>
    </row>
    <row r="78" spans="1:13">
      <c r="B78" s="231" t="s">
        <v>28</v>
      </c>
      <c r="C78" s="233">
        <v>1.98</v>
      </c>
      <c r="D78" s="233">
        <v>1.93</v>
      </c>
      <c r="E78" s="233">
        <v>1.94</v>
      </c>
      <c r="F78" s="233">
        <v>1.9</v>
      </c>
      <c r="G78" s="233">
        <v>2.0890572277600401</v>
      </c>
      <c r="H78" s="233">
        <v>3.74847293663393</v>
      </c>
      <c r="I78" s="233">
        <v>2.1135078501292601</v>
      </c>
    </row>
    <row r="79" spans="1:13">
      <c r="B79" s="231" t="s">
        <v>29</v>
      </c>
      <c r="C79" s="233">
        <v>1.79</v>
      </c>
      <c r="D79" s="233">
        <v>1.75</v>
      </c>
      <c r="E79" s="233">
        <v>1.73</v>
      </c>
      <c r="F79" s="233">
        <v>1.75</v>
      </c>
      <c r="G79" s="233">
        <v>1.8209758800971401</v>
      </c>
      <c r="H79" s="233">
        <v>3.14654135006039</v>
      </c>
      <c r="I79" s="233">
        <v>1.8397667653309699</v>
      </c>
    </row>
    <row r="80" spans="1:13">
      <c r="B80" s="231" t="s">
        <v>38</v>
      </c>
      <c r="C80" s="233">
        <v>1.63</v>
      </c>
      <c r="D80" s="233">
        <v>1.61</v>
      </c>
      <c r="E80" s="233">
        <v>1.61</v>
      </c>
      <c r="F80" s="233">
        <v>1.65</v>
      </c>
      <c r="G80" s="233">
        <v>1.7019021680345801</v>
      </c>
      <c r="H80" s="233">
        <v>3.1279940768965204</v>
      </c>
      <c r="I80" s="233">
        <v>1.6925912721673</v>
      </c>
    </row>
    <row r="81" spans="2:9">
      <c r="B81" s="231" t="s">
        <v>39</v>
      </c>
      <c r="C81" s="233">
        <v>1.61</v>
      </c>
      <c r="D81" s="233">
        <v>1.57</v>
      </c>
      <c r="E81" s="233">
        <v>1.58</v>
      </c>
      <c r="F81" s="233">
        <v>1.58</v>
      </c>
      <c r="G81" s="233" t="s">
        <v>45</v>
      </c>
      <c r="H81" s="233">
        <v>3.2219143417649101</v>
      </c>
      <c r="I81" s="233">
        <v>1.6652293748262099</v>
      </c>
    </row>
    <row r="82" spans="2:9">
      <c r="B82" s="231" t="s">
        <v>40</v>
      </c>
      <c r="C82" s="233">
        <v>1.55</v>
      </c>
      <c r="D82" s="233">
        <v>1.57</v>
      </c>
      <c r="E82" s="233">
        <v>1.54</v>
      </c>
      <c r="F82" s="233">
        <v>1.51</v>
      </c>
      <c r="G82" s="233" t="s">
        <v>45</v>
      </c>
      <c r="H82" s="233">
        <v>3.1036917235725698</v>
      </c>
      <c r="I82" s="233">
        <v>1.60497994056509</v>
      </c>
    </row>
    <row r="83" spans="2:9">
      <c r="B83" s="231" t="s">
        <v>41</v>
      </c>
      <c r="C83" s="233">
        <v>1.75</v>
      </c>
      <c r="D83" s="233">
        <v>1.71</v>
      </c>
      <c r="E83" s="233">
        <v>1.7</v>
      </c>
      <c r="F83" s="233">
        <v>1.7</v>
      </c>
      <c r="G83" s="233" t="s">
        <v>45</v>
      </c>
      <c r="H83" s="233" t="s">
        <v>45</v>
      </c>
      <c r="I83" s="233">
        <v>1.77749524681034</v>
      </c>
    </row>
    <row r="85" spans="2:9" s="379" customFormat="1"/>
    <row r="86" spans="2:9" s="379" customFormat="1">
      <c r="B86" s="443"/>
      <c r="C86" s="471">
        <v>2016</v>
      </c>
      <c r="D86" s="471">
        <v>2017</v>
      </c>
      <c r="E86" s="471">
        <v>2018</v>
      </c>
      <c r="F86" s="471">
        <v>2019</v>
      </c>
      <c r="G86" s="471">
        <v>2020</v>
      </c>
      <c r="H86" s="471">
        <v>2021</v>
      </c>
      <c r="I86" s="471">
        <v>2022</v>
      </c>
    </row>
    <row r="87" spans="2:9" s="379" customFormat="1">
      <c r="B87" s="472" t="s">
        <v>35</v>
      </c>
      <c r="C87" s="456">
        <v>1.6070942191193276</v>
      </c>
      <c r="D87" s="456">
        <v>1.5248192198613153</v>
      </c>
      <c r="E87" s="456">
        <v>1.5185790340808518</v>
      </c>
      <c r="F87" s="456">
        <v>1.5730789897904351</v>
      </c>
      <c r="G87" s="456" t="s">
        <v>45</v>
      </c>
      <c r="H87" s="456" t="s">
        <v>45</v>
      </c>
      <c r="I87" s="456">
        <v>1.5690525194482208</v>
      </c>
    </row>
    <row r="88" spans="2:9" s="379" customFormat="1">
      <c r="B88" s="472" t="s">
        <v>36</v>
      </c>
      <c r="C88" s="456">
        <v>1.5519711490959391</v>
      </c>
      <c r="D88" s="456">
        <v>1.5046400301102081</v>
      </c>
      <c r="E88" s="456">
        <v>1.5089966078363894</v>
      </c>
      <c r="F88" s="456">
        <v>1.521601719624577</v>
      </c>
      <c r="G88" s="456" t="s">
        <v>45</v>
      </c>
      <c r="H88" s="456" t="s">
        <v>45</v>
      </c>
      <c r="I88" s="456">
        <v>1.5645707641106434</v>
      </c>
    </row>
    <row r="89" spans="2:9" s="379" customFormat="1">
      <c r="B89" s="472" t="s">
        <v>37</v>
      </c>
      <c r="C89" s="456">
        <v>1.6188498563580465</v>
      </c>
      <c r="D89" s="456">
        <v>1.5544144757935237</v>
      </c>
      <c r="E89" s="456">
        <v>1.510515876728477</v>
      </c>
      <c r="F89" s="456">
        <v>1.5537274594841359</v>
      </c>
      <c r="G89" s="456" t="s">
        <v>45</v>
      </c>
      <c r="H89" s="456" t="s">
        <v>45</v>
      </c>
      <c r="I89" s="456">
        <v>1.6014298103497391</v>
      </c>
    </row>
    <row r="90" spans="2:9" s="379" customFormat="1">
      <c r="B90" s="472" t="s">
        <v>24</v>
      </c>
      <c r="C90" s="456">
        <v>1.6382140140172545</v>
      </c>
      <c r="D90" s="456">
        <v>1.6327965200316361</v>
      </c>
      <c r="E90" s="456">
        <v>1.6547552972672956</v>
      </c>
      <c r="F90" s="456">
        <v>1.6254429256169005</v>
      </c>
      <c r="G90" s="456" t="s">
        <v>45</v>
      </c>
      <c r="H90" s="456" t="s">
        <v>45</v>
      </c>
      <c r="I90" s="456">
        <v>1.667155462309069</v>
      </c>
    </row>
    <row r="91" spans="2:9" s="379" customFormat="1">
      <c r="B91" s="472" t="s">
        <v>25</v>
      </c>
      <c r="C91" s="456">
        <v>1.663033051364786</v>
      </c>
      <c r="D91" s="456">
        <v>1.6455389299634207</v>
      </c>
      <c r="E91" s="456">
        <v>1.6551135393546184</v>
      </c>
      <c r="F91" s="456">
        <v>1.6178637681916757</v>
      </c>
      <c r="G91" s="456" t="s">
        <v>45</v>
      </c>
      <c r="H91" s="456">
        <v>1.6642271441909302</v>
      </c>
      <c r="I91" s="456">
        <v>1.6821102490460174</v>
      </c>
    </row>
    <row r="92" spans="2:9" s="379" customFormat="1">
      <c r="B92" s="472" t="s">
        <v>26</v>
      </c>
      <c r="C92" s="456">
        <v>1.7223112083447278</v>
      </c>
      <c r="D92" s="456">
        <v>1.6757482067771456</v>
      </c>
      <c r="E92" s="456">
        <v>1.6355425408357427</v>
      </c>
      <c r="F92" s="456">
        <v>1.6823125792669742</v>
      </c>
      <c r="G92" s="456" t="s">
        <v>45</v>
      </c>
      <c r="H92" s="456">
        <v>1.7148877896883279</v>
      </c>
      <c r="I92" s="456">
        <v>1.7042558847109246</v>
      </c>
    </row>
    <row r="93" spans="2:9" s="379" customFormat="1">
      <c r="B93" s="472" t="s">
        <v>27</v>
      </c>
      <c r="C93" s="456">
        <v>1.8063461726943055</v>
      </c>
      <c r="D93" s="456">
        <v>1.7722267028374514</v>
      </c>
      <c r="E93" s="456">
        <v>1.7486481944622927</v>
      </c>
      <c r="F93" s="456">
        <v>1.7622800026066339</v>
      </c>
      <c r="G93" s="456">
        <v>1.8622953612158715</v>
      </c>
      <c r="H93" s="456">
        <v>1.8191638654007722</v>
      </c>
      <c r="I93" s="456">
        <v>1.843289673847287</v>
      </c>
    </row>
    <row r="94" spans="2:9" s="379" customFormat="1">
      <c r="B94" s="472" t="s">
        <v>28</v>
      </c>
      <c r="C94" s="456">
        <v>1.8731803161561131</v>
      </c>
      <c r="D94" s="456">
        <v>1.8639408531128818</v>
      </c>
      <c r="E94" s="456">
        <v>1.874147643047732</v>
      </c>
      <c r="F94" s="456">
        <v>1.8430085177487061</v>
      </c>
      <c r="G94" s="456">
        <v>2.0023672777566448</v>
      </c>
      <c r="H94" s="456">
        <v>2.0090838664681847</v>
      </c>
      <c r="I94" s="456">
        <v>2.0097550740785199</v>
      </c>
    </row>
    <row r="95" spans="2:9" s="379" customFormat="1">
      <c r="B95" s="472" t="s">
        <v>29</v>
      </c>
      <c r="C95" s="456">
        <v>1.7484872274895826</v>
      </c>
      <c r="D95" s="456">
        <v>1.7052606843883096</v>
      </c>
      <c r="E95" s="456">
        <v>1.7018194215949434</v>
      </c>
      <c r="F95" s="456">
        <v>1.7069700087222954</v>
      </c>
      <c r="G95" s="456">
        <v>1.7752105238717586</v>
      </c>
      <c r="H95" s="456">
        <v>1.7404069992425371</v>
      </c>
      <c r="I95" s="456">
        <v>1.7884138094251105</v>
      </c>
    </row>
    <row r="96" spans="2:9" s="379" customFormat="1">
      <c r="B96" s="472" t="s">
        <v>38</v>
      </c>
      <c r="C96" s="456">
        <v>1.6235220637364554</v>
      </c>
      <c r="D96" s="456">
        <v>1.5908943925920482</v>
      </c>
      <c r="E96" s="456">
        <v>1.5825068810345582</v>
      </c>
      <c r="F96" s="456">
        <v>1.6322667730159217</v>
      </c>
      <c r="G96" s="456">
        <v>1.6813902150812381</v>
      </c>
      <c r="H96" s="456">
        <v>1.6347890866462347</v>
      </c>
      <c r="I96" s="456">
        <v>1.6839159996997179</v>
      </c>
    </row>
    <row r="97" spans="2:13" s="379" customFormat="1">
      <c r="B97" s="472" t="s">
        <v>39</v>
      </c>
      <c r="C97" s="456">
        <v>1.5964408921679134</v>
      </c>
      <c r="D97" s="456">
        <v>1.5574115370050912</v>
      </c>
      <c r="E97" s="456">
        <v>1.570139153935818</v>
      </c>
      <c r="F97" s="456">
        <v>1.5614430552216079</v>
      </c>
      <c r="G97" s="456" t="s">
        <v>45</v>
      </c>
      <c r="H97" s="456">
        <v>1.6277156351776727</v>
      </c>
      <c r="I97" s="456">
        <v>1.6545422715755325</v>
      </c>
    </row>
    <row r="98" spans="2:13" s="379" customFormat="1">
      <c r="B98" s="472" t="s">
        <v>40</v>
      </c>
      <c r="C98" s="456">
        <v>1.5423055157074608</v>
      </c>
      <c r="D98" s="456">
        <v>1.5734388515214501</v>
      </c>
      <c r="E98" s="456">
        <v>1.5547291792594149</v>
      </c>
      <c r="F98" s="456">
        <v>1.5221482212697897</v>
      </c>
      <c r="G98" s="456" t="s">
        <v>45</v>
      </c>
      <c r="H98" s="456">
        <v>1.5872037239082164</v>
      </c>
      <c r="I98" s="456">
        <v>1.5984348844492524</v>
      </c>
    </row>
    <row r="99" spans="2:13" s="379" customFormat="1">
      <c r="B99" s="472" t="s">
        <v>41</v>
      </c>
      <c r="C99" s="456">
        <v>1.7019989661066939</v>
      </c>
      <c r="D99" s="456">
        <v>1.6700680335076596</v>
      </c>
      <c r="E99" s="456">
        <v>1.6638491928367696</v>
      </c>
      <c r="F99" s="456">
        <v>1.6665367740531933</v>
      </c>
      <c r="G99" s="456" t="s">
        <v>45</v>
      </c>
      <c r="H99" s="456" t="s">
        <v>45</v>
      </c>
      <c r="I99" s="456">
        <v>1.7377035870066886</v>
      </c>
    </row>
    <row r="100" spans="2:13" s="379" customFormat="1"/>
    <row r="101" spans="2:13" customFormat="1" ht="28.15" customHeight="1">
      <c r="B101" s="2"/>
      <c r="C101" s="2"/>
      <c r="D101" s="470" t="s">
        <v>43</v>
      </c>
      <c r="E101" s="300" t="s">
        <v>197</v>
      </c>
      <c r="K101" s="2"/>
      <c r="L101" s="2"/>
      <c r="M101" s="8"/>
    </row>
    <row r="102" spans="2:13" customFormat="1" ht="30">
      <c r="B102" s="681" t="s">
        <v>44</v>
      </c>
      <c r="C102" s="459" t="s">
        <v>321</v>
      </c>
      <c r="D102" s="578">
        <v>1.6292425023792201</v>
      </c>
      <c r="E102" s="579">
        <v>1.6124975561639392</v>
      </c>
      <c r="G102" s="30"/>
      <c r="K102" s="2"/>
      <c r="L102" s="2"/>
    </row>
    <row r="103" spans="2:13" customFormat="1" ht="15">
      <c r="B103" s="681"/>
      <c r="C103" s="459" t="s">
        <v>416</v>
      </c>
      <c r="D103" s="475">
        <v>5.7949676869623407E-2</v>
      </c>
      <c r="E103" s="464">
        <v>-0.13816568991810899</v>
      </c>
      <c r="K103" s="2"/>
      <c r="L103" s="2"/>
      <c r="M103" s="2"/>
    </row>
    <row r="104" spans="2:13" customFormat="1" ht="30">
      <c r="B104" s="681" t="s">
        <v>66</v>
      </c>
      <c r="C104" s="459" t="s">
        <v>321</v>
      </c>
      <c r="D104" s="578">
        <v>1.78867806738192</v>
      </c>
      <c r="E104" s="579">
        <v>1.7590869977159298</v>
      </c>
      <c r="K104" s="2"/>
      <c r="L104" s="2"/>
      <c r="M104" s="2"/>
    </row>
    <row r="105" spans="2:13" customFormat="1" ht="15">
      <c r="B105" s="681"/>
      <c r="C105" s="459" t="s">
        <v>416</v>
      </c>
      <c r="D105" s="475">
        <v>2.797590079420692E-2</v>
      </c>
      <c r="E105" s="466">
        <v>3.8949913318307251E-2</v>
      </c>
      <c r="K105" s="2"/>
      <c r="L105" s="2"/>
      <c r="M105" s="2"/>
    </row>
    <row r="106" spans="2:13" customFormat="1" ht="30">
      <c r="B106" s="681" t="s">
        <v>64</v>
      </c>
      <c r="C106" s="459" t="s">
        <v>321</v>
      </c>
      <c r="D106" s="578">
        <v>2.0655383201622799</v>
      </c>
      <c r="E106" s="579">
        <v>2.0075551217807144</v>
      </c>
      <c r="K106" s="2"/>
      <c r="L106" s="2"/>
      <c r="M106" s="2"/>
    </row>
    <row r="107" spans="2:13" customFormat="1" ht="15">
      <c r="B107" s="681"/>
      <c r="C107" s="459" t="s">
        <v>416</v>
      </c>
      <c r="D107" s="96">
        <v>1.7506561656295612E-2</v>
      </c>
      <c r="E107" s="467">
        <v>1.5937583725023297E-2</v>
      </c>
      <c r="K107" s="2"/>
      <c r="L107" s="2"/>
      <c r="M107" s="2"/>
    </row>
    <row r="108" spans="2:13" customFormat="1" ht="27.6" customHeight="1">
      <c r="B108" s="681" t="s">
        <v>4</v>
      </c>
      <c r="C108" s="459" t="s">
        <v>321</v>
      </c>
      <c r="D108" s="578">
        <v>1.70384714275578</v>
      </c>
      <c r="E108" s="579">
        <v>2.4627531572516861</v>
      </c>
      <c r="G108" s="27"/>
      <c r="K108" s="2"/>
      <c r="L108" s="2"/>
      <c r="M108" s="2"/>
    </row>
    <row r="109" spans="2:13" customFormat="1" ht="15">
      <c r="B109" s="681"/>
      <c r="C109" s="459" t="s">
        <v>416</v>
      </c>
      <c r="D109" s="96">
        <v>7.1601976575962192E-2</v>
      </c>
      <c r="E109" s="467">
        <v>0.1200495365707835</v>
      </c>
      <c r="K109" s="2"/>
      <c r="L109" s="2"/>
      <c r="M109" s="2"/>
    </row>
    <row r="110" spans="2:13" customFormat="1" ht="30">
      <c r="B110" s="681" t="s">
        <v>46</v>
      </c>
      <c r="C110" s="459" t="s">
        <v>321</v>
      </c>
      <c r="D110" s="578">
        <v>1.77749524681034</v>
      </c>
      <c r="E110" s="579">
        <v>1.7377035870066886</v>
      </c>
    </row>
    <row r="111" spans="2:13" customFormat="1" ht="15">
      <c r="B111" s="681"/>
      <c r="C111" s="459" t="s">
        <v>416</v>
      </c>
      <c r="D111" s="125">
        <v>4.5585439300200023E-2</v>
      </c>
      <c r="E111" s="469">
        <v>4.2703415887073437E-2</v>
      </c>
    </row>
    <row r="112" spans="2:13" customFormat="1" ht="15">
      <c r="B112" s="137"/>
    </row>
    <row r="113" spans="2:13" customFormat="1" ht="15">
      <c r="K113" s="40"/>
    </row>
    <row r="115" spans="2:13" ht="18">
      <c r="B115" s="676" t="s">
        <v>212</v>
      </c>
      <c r="C115" s="676"/>
      <c r="D115" s="676"/>
      <c r="E115" s="676"/>
      <c r="F115" s="676"/>
      <c r="G115" s="676"/>
      <c r="H115" s="676"/>
      <c r="I115" s="676"/>
      <c r="J115" s="676"/>
      <c r="K115" s="676"/>
      <c r="L115" s="676"/>
      <c r="M115" s="676"/>
    </row>
    <row r="118" spans="2:13">
      <c r="B118" s="5"/>
      <c r="C118" s="181">
        <v>2016</v>
      </c>
      <c r="D118" s="181">
        <v>2017</v>
      </c>
      <c r="E118" s="181">
        <v>2018</v>
      </c>
      <c r="F118" s="181">
        <v>2019</v>
      </c>
      <c r="G118" s="181">
        <v>2020</v>
      </c>
      <c r="H118" s="181">
        <v>2021</v>
      </c>
      <c r="I118" s="181">
        <v>2022</v>
      </c>
    </row>
    <row r="119" spans="2:13">
      <c r="B119" s="231" t="s">
        <v>35</v>
      </c>
      <c r="C119" s="116">
        <v>0.55380000000000007</v>
      </c>
      <c r="D119" s="116">
        <v>0.58179999999999998</v>
      </c>
      <c r="E119" s="116">
        <v>0.54369999999999996</v>
      </c>
      <c r="F119" s="116">
        <v>0.48070000000000002</v>
      </c>
      <c r="G119" s="116" t="s">
        <v>45</v>
      </c>
      <c r="H119" s="116" t="s">
        <v>45</v>
      </c>
      <c r="I119" s="116">
        <v>0.49879151534954902</v>
      </c>
    </row>
    <row r="120" spans="2:13">
      <c r="B120" s="231" t="s">
        <v>36</v>
      </c>
      <c r="C120" s="116">
        <v>0.45530000000000004</v>
      </c>
      <c r="D120" s="116">
        <v>0.4829</v>
      </c>
      <c r="E120" s="116">
        <v>0.48759999999999998</v>
      </c>
      <c r="F120" s="116">
        <v>0.40850000000000003</v>
      </c>
      <c r="G120" s="116" t="s">
        <v>45</v>
      </c>
      <c r="H120" s="116" t="s">
        <v>45</v>
      </c>
      <c r="I120" s="116">
        <v>0.41168354131340401</v>
      </c>
    </row>
    <row r="121" spans="2:13">
      <c r="B121" s="231" t="s">
        <v>37</v>
      </c>
      <c r="C121" s="116">
        <v>0.45649999999999996</v>
      </c>
      <c r="D121" s="116">
        <v>0.49740000000000001</v>
      </c>
      <c r="E121" s="116">
        <v>0.47700000000000004</v>
      </c>
      <c r="F121" s="116">
        <v>0.41739999999999999</v>
      </c>
      <c r="G121" s="116" t="s">
        <v>45</v>
      </c>
      <c r="H121" s="116" t="s">
        <v>45</v>
      </c>
      <c r="I121" s="116">
        <v>0.45653813604884397</v>
      </c>
    </row>
    <row r="122" spans="2:13">
      <c r="B122" s="231" t="s">
        <v>24</v>
      </c>
      <c r="C122" s="116">
        <v>0.38439999999999996</v>
      </c>
      <c r="D122" s="116">
        <v>0.38150000000000001</v>
      </c>
      <c r="E122" s="116">
        <v>0.36249999999999999</v>
      </c>
      <c r="F122" s="116">
        <v>0.34</v>
      </c>
      <c r="G122" s="116" t="s">
        <v>45</v>
      </c>
      <c r="H122" s="116" t="s">
        <v>45</v>
      </c>
      <c r="I122" s="116">
        <v>0.37019445163001996</v>
      </c>
    </row>
    <row r="123" spans="2:13">
      <c r="B123" s="231" t="s">
        <v>25</v>
      </c>
      <c r="C123" s="116">
        <v>0.36780000000000002</v>
      </c>
      <c r="D123" s="116">
        <v>0.35229999999999995</v>
      </c>
      <c r="E123" s="116">
        <v>0.3982</v>
      </c>
      <c r="F123" s="116">
        <v>0.3231</v>
      </c>
      <c r="G123" s="116" t="s">
        <v>45</v>
      </c>
      <c r="H123" s="116">
        <v>0.339430637199506</v>
      </c>
      <c r="I123" s="116">
        <v>0.35175446997155196</v>
      </c>
    </row>
    <row r="124" spans="2:13">
      <c r="B124" s="231" t="s">
        <v>26</v>
      </c>
      <c r="C124" s="116">
        <v>0.38</v>
      </c>
      <c r="D124" s="116">
        <v>0.3624</v>
      </c>
      <c r="E124" s="116">
        <v>0.37790000000000001</v>
      </c>
      <c r="F124" s="116">
        <v>0.37840000000000001</v>
      </c>
      <c r="G124" s="116" t="s">
        <v>45</v>
      </c>
      <c r="H124" s="116">
        <v>0.31982138981500802</v>
      </c>
      <c r="I124" s="116">
        <v>0.357368670834389</v>
      </c>
    </row>
    <row r="125" spans="2:13">
      <c r="B125" s="231" t="s">
        <v>27</v>
      </c>
      <c r="C125" s="116">
        <v>0.21679999999999999</v>
      </c>
      <c r="D125" s="116">
        <v>0.20499999999999999</v>
      </c>
      <c r="E125" s="116">
        <v>0.21479999999999999</v>
      </c>
      <c r="F125" s="116">
        <v>0.2427</v>
      </c>
      <c r="G125" s="116">
        <v>0.20639401168532101</v>
      </c>
      <c r="H125" s="116">
        <v>0.213021294413762</v>
      </c>
      <c r="I125" s="116">
        <v>0.23410734527409702</v>
      </c>
    </row>
    <row r="126" spans="2:13">
      <c r="B126" s="231" t="s">
        <v>28</v>
      </c>
      <c r="C126" s="116">
        <v>0.1419</v>
      </c>
      <c r="D126" s="116">
        <v>0.1454</v>
      </c>
      <c r="E126" s="116">
        <v>0.1489</v>
      </c>
      <c r="F126" s="116">
        <v>0.1784</v>
      </c>
      <c r="G126" s="116">
        <v>0.16362554561505099</v>
      </c>
      <c r="H126" s="116">
        <v>0.167700986378372</v>
      </c>
      <c r="I126" s="116">
        <v>0.19917690182553099</v>
      </c>
    </row>
    <row r="127" spans="2:13">
      <c r="B127" s="231" t="s">
        <v>29</v>
      </c>
      <c r="C127" s="116">
        <v>0.35810000000000003</v>
      </c>
      <c r="D127" s="116">
        <v>0.33169999999999999</v>
      </c>
      <c r="E127" s="116">
        <v>0.32329999999999998</v>
      </c>
      <c r="F127" s="116">
        <v>0.37009999999999998</v>
      </c>
      <c r="G127" s="116">
        <v>0.29010125273554999</v>
      </c>
      <c r="H127" s="116">
        <v>0.34857368808277001</v>
      </c>
      <c r="I127" s="116">
        <v>0.32297160891222704</v>
      </c>
    </row>
    <row r="128" spans="2:13">
      <c r="B128" s="231" t="s">
        <v>38</v>
      </c>
      <c r="C128" s="116">
        <v>0.38679999999999998</v>
      </c>
      <c r="D128" s="116">
        <v>0.43520000000000003</v>
      </c>
      <c r="E128" s="116">
        <v>0.36950000000000005</v>
      </c>
      <c r="F128" s="116">
        <v>0.41020000000000001</v>
      </c>
      <c r="G128" s="116">
        <v>0.361077696930789</v>
      </c>
      <c r="H128" s="116">
        <v>0.36859535424137396</v>
      </c>
      <c r="I128" s="116">
        <v>0.382131592174283</v>
      </c>
    </row>
    <row r="129" spans="2:9">
      <c r="B129" s="231" t="s">
        <v>39</v>
      </c>
      <c r="C129" s="116">
        <v>0.51439999999999997</v>
      </c>
      <c r="D129" s="116">
        <v>0.50490000000000002</v>
      </c>
      <c r="E129" s="116">
        <v>0.48159999999999997</v>
      </c>
      <c r="F129" s="116">
        <v>0.49770000000000003</v>
      </c>
      <c r="G129" s="116" t="s">
        <v>45</v>
      </c>
      <c r="H129" s="116">
        <v>0.44505778169106303</v>
      </c>
      <c r="I129" s="116">
        <v>0.47913467857647296</v>
      </c>
    </row>
    <row r="130" spans="2:9">
      <c r="B130" s="231" t="s">
        <v>40</v>
      </c>
      <c r="C130" s="116">
        <v>0.42020000000000002</v>
      </c>
      <c r="D130" s="116">
        <v>0.43540000000000001</v>
      </c>
      <c r="E130" s="116">
        <v>0.42450000000000004</v>
      </c>
      <c r="F130" s="116">
        <v>0.41520000000000001</v>
      </c>
      <c r="G130" s="116" t="s">
        <v>45</v>
      </c>
      <c r="H130" s="116">
        <v>0.43841394458734895</v>
      </c>
      <c r="I130" s="116">
        <v>0.48312408010770297</v>
      </c>
    </row>
    <row r="131" spans="2:9">
      <c r="B131" s="231" t="s">
        <v>41</v>
      </c>
      <c r="C131" s="116">
        <v>0.33439999999999998</v>
      </c>
      <c r="D131" s="116">
        <v>0.33750000000000002</v>
      </c>
      <c r="E131" s="116">
        <v>0.33350000000000002</v>
      </c>
      <c r="F131" s="116">
        <v>0.33529999999999999</v>
      </c>
      <c r="G131" s="116" t="s">
        <v>45</v>
      </c>
      <c r="H131" s="116" t="s">
        <v>45</v>
      </c>
      <c r="I131" s="116">
        <v>0.33786222051373299</v>
      </c>
    </row>
    <row r="133" spans="2:9">
      <c r="B133" s="5"/>
      <c r="C133" s="253">
        <v>2016</v>
      </c>
      <c r="D133" s="253">
        <v>2017</v>
      </c>
      <c r="E133" s="253">
        <v>2018</v>
      </c>
      <c r="F133" s="253">
        <v>2019</v>
      </c>
      <c r="G133" s="253">
        <v>2020</v>
      </c>
      <c r="H133" s="253">
        <v>2021</v>
      </c>
      <c r="I133" s="253">
        <v>2022</v>
      </c>
    </row>
    <row r="134" spans="2:9">
      <c r="B134" s="252" t="s">
        <v>35</v>
      </c>
      <c r="C134" s="164">
        <v>0.60654939317787782</v>
      </c>
      <c r="D134" s="164">
        <v>0.63415845440735408</v>
      </c>
      <c r="E134" s="164">
        <v>0.61511355790870537</v>
      </c>
      <c r="F134" s="164">
        <v>0.56325228100139335</v>
      </c>
      <c r="G134" s="164" t="s">
        <v>45</v>
      </c>
      <c r="H134" s="164" t="s">
        <v>45</v>
      </c>
      <c r="I134" s="164">
        <v>0.56371007988513544</v>
      </c>
    </row>
    <row r="135" spans="2:9">
      <c r="B135" s="252" t="s">
        <v>36</v>
      </c>
      <c r="C135" s="164">
        <v>0.52413655896864553</v>
      </c>
      <c r="D135" s="164">
        <v>0.55518033863327232</v>
      </c>
      <c r="E135" s="164">
        <v>0.55694016843408434</v>
      </c>
      <c r="F135" s="164">
        <v>0.48757614115573705</v>
      </c>
      <c r="G135" s="164" t="s">
        <v>45</v>
      </c>
      <c r="H135" s="164" t="s">
        <v>45</v>
      </c>
      <c r="I135" s="164">
        <v>0.49117363905171074</v>
      </c>
    </row>
    <row r="136" spans="2:9">
      <c r="B136" s="252" t="s">
        <v>37</v>
      </c>
      <c r="C136" s="164">
        <v>0.52584091956313284</v>
      </c>
      <c r="D136" s="164">
        <v>0.55374718807809564</v>
      </c>
      <c r="E136" s="164">
        <v>0.53671966454633857</v>
      </c>
      <c r="F136" s="164">
        <v>0.48613755494440919</v>
      </c>
      <c r="G136" s="164" t="s">
        <v>45</v>
      </c>
      <c r="H136" s="164" t="s">
        <v>45</v>
      </c>
      <c r="I136" s="164">
        <v>0.54235233000297245</v>
      </c>
    </row>
    <row r="137" spans="2:9">
      <c r="B137" s="252" t="s">
        <v>24</v>
      </c>
      <c r="C137" s="164">
        <v>0.44210333908043137</v>
      </c>
      <c r="D137" s="164">
        <v>0.43423849272796361</v>
      </c>
      <c r="E137" s="164">
        <v>0.42604101926662524</v>
      </c>
      <c r="F137" s="164">
        <v>0.39593190128569744</v>
      </c>
      <c r="G137" s="164" t="s">
        <v>45</v>
      </c>
      <c r="H137" s="164" t="s">
        <v>45</v>
      </c>
      <c r="I137" s="164">
        <v>0.43209001198037039</v>
      </c>
    </row>
    <row r="138" spans="2:9">
      <c r="B138" s="252" t="s">
        <v>25</v>
      </c>
      <c r="C138" s="164">
        <v>0.42467831067726192</v>
      </c>
      <c r="D138" s="164">
        <v>0.40652492354609077</v>
      </c>
      <c r="E138" s="164">
        <v>0.4393082160257733</v>
      </c>
      <c r="F138" s="164">
        <v>0.38239759045873339</v>
      </c>
      <c r="G138" s="164" t="s">
        <v>45</v>
      </c>
      <c r="H138" s="164">
        <v>0.39836611275365402</v>
      </c>
      <c r="I138" s="164">
        <v>0.41367754221403957</v>
      </c>
    </row>
    <row r="139" spans="2:9">
      <c r="B139" s="252" t="s">
        <v>26</v>
      </c>
      <c r="C139" s="164">
        <v>0.42765655007636588</v>
      </c>
      <c r="D139" s="164">
        <v>0.42078656246079366</v>
      </c>
      <c r="E139" s="164">
        <v>0.42915366658860327</v>
      </c>
      <c r="F139" s="164">
        <v>0.42919726794560903</v>
      </c>
      <c r="G139" s="164" t="s">
        <v>45</v>
      </c>
      <c r="H139" s="164">
        <v>0.38070122825831909</v>
      </c>
      <c r="I139" s="164">
        <v>0.4169388749169779</v>
      </c>
    </row>
    <row r="140" spans="2:9">
      <c r="B140" s="252" t="s">
        <v>27</v>
      </c>
      <c r="C140" s="164">
        <v>0.24850855798786228</v>
      </c>
      <c r="D140" s="164">
        <v>0.23856844590438839</v>
      </c>
      <c r="E140" s="164">
        <v>0.2543995025297493</v>
      </c>
      <c r="F140" s="164">
        <v>0.2875420626409792</v>
      </c>
      <c r="G140" s="164">
        <v>0.24521317672873483</v>
      </c>
      <c r="H140" s="164">
        <v>0.25810116979616421</v>
      </c>
      <c r="I140" s="164">
        <v>0.29257502140247904</v>
      </c>
    </row>
    <row r="141" spans="2:9">
      <c r="B141" s="252" t="s">
        <v>28</v>
      </c>
      <c r="C141" s="164">
        <v>0.15855458231733621</v>
      </c>
      <c r="D141" s="164">
        <v>0.16797702846979157</v>
      </c>
      <c r="E141" s="164">
        <v>0.17113334563702357</v>
      </c>
      <c r="F141" s="164">
        <v>0.20445845928631923</v>
      </c>
      <c r="G141" s="164">
        <v>0.2038745072998876</v>
      </c>
      <c r="H141" s="164">
        <v>0.20447950802125603</v>
      </c>
      <c r="I141" s="164">
        <v>0.24602058620055536</v>
      </c>
    </row>
    <row r="142" spans="2:9">
      <c r="B142" s="252" t="s">
        <v>29</v>
      </c>
      <c r="C142" s="164">
        <v>0.40573408120691323</v>
      </c>
      <c r="D142" s="164">
        <v>0.3861126230716761</v>
      </c>
      <c r="E142" s="164">
        <v>0.37363301311099029</v>
      </c>
      <c r="F142" s="164">
        <v>0.42749144270295941</v>
      </c>
      <c r="G142" s="164">
        <v>0.34852714967691173</v>
      </c>
      <c r="H142" s="164">
        <v>0.40226997174000351</v>
      </c>
      <c r="I142" s="164">
        <v>0.39127033789136134</v>
      </c>
    </row>
    <row r="143" spans="2:9">
      <c r="B143" s="252" t="s">
        <v>38</v>
      </c>
      <c r="C143" s="164">
        <v>0.44481672675869843</v>
      </c>
      <c r="D143" s="164">
        <v>0.48590355379192784</v>
      </c>
      <c r="E143" s="164">
        <v>0.43218670053190511</v>
      </c>
      <c r="F143" s="164">
        <v>0.47330238502452687</v>
      </c>
      <c r="G143" s="164">
        <v>0.42575144581159896</v>
      </c>
      <c r="H143" s="164">
        <v>0.44025048791967802</v>
      </c>
      <c r="I143" s="164">
        <v>0.46732203622895419</v>
      </c>
    </row>
    <row r="144" spans="2:9">
      <c r="B144" s="252" t="s">
        <v>39</v>
      </c>
      <c r="C144" s="164">
        <v>0.57868874672828541</v>
      </c>
      <c r="D144" s="164">
        <v>0.5642577333513441</v>
      </c>
      <c r="E144" s="164">
        <v>0.54111316961646105</v>
      </c>
      <c r="F144" s="164">
        <v>0.57168430035224593</v>
      </c>
      <c r="G144" s="164" t="s">
        <v>45</v>
      </c>
      <c r="H144" s="164">
        <v>0.52215689681222588</v>
      </c>
      <c r="I144" s="164">
        <v>0.56032489459219159</v>
      </c>
    </row>
    <row r="145" spans="2:13">
      <c r="B145" s="252" t="s">
        <v>40</v>
      </c>
      <c r="C145" s="164">
        <v>0.48857827953135535</v>
      </c>
      <c r="D145" s="164">
        <v>0.47543014678733475</v>
      </c>
      <c r="E145" s="164">
        <v>0.47524467959228522</v>
      </c>
      <c r="F145" s="164">
        <v>0.49518125697773691</v>
      </c>
      <c r="G145" s="164" t="s">
        <v>45</v>
      </c>
      <c r="H145" s="164">
        <v>0.50410319183973562</v>
      </c>
      <c r="I145" s="164">
        <v>0.53688477492620834</v>
      </c>
    </row>
    <row r="146" spans="2:13">
      <c r="B146" s="252" t="s">
        <v>41</v>
      </c>
      <c r="C146" s="164">
        <v>0.38690282755043021</v>
      </c>
      <c r="D146" s="164">
        <v>0.38934564790623072</v>
      </c>
      <c r="E146" s="164">
        <v>0.38593234754651751</v>
      </c>
      <c r="F146" s="164">
        <v>0.39384545535073562</v>
      </c>
      <c r="G146" s="164" t="s">
        <v>45</v>
      </c>
      <c r="H146" s="164" t="s">
        <v>45</v>
      </c>
      <c r="I146" s="164">
        <v>0.40564082651126193</v>
      </c>
    </row>
    <row r="149" spans="2:13" ht="28.5">
      <c r="D149" s="470" t="s">
        <v>43</v>
      </c>
      <c r="E149" s="300" t="s">
        <v>197</v>
      </c>
      <c r="F149" s="320" t="s">
        <v>91</v>
      </c>
    </row>
    <row r="150" spans="2:13" ht="45">
      <c r="B150" s="681" t="s">
        <v>44</v>
      </c>
      <c r="C150" s="459" t="s">
        <v>422</v>
      </c>
      <c r="D150" s="96">
        <v>0.42583372153910903</v>
      </c>
      <c r="E150" s="356">
        <v>0.50048327009752791</v>
      </c>
      <c r="F150" s="325" t="s">
        <v>45</v>
      </c>
    </row>
    <row r="151" spans="2:13" ht="15">
      <c r="B151" s="681"/>
      <c r="C151" s="459" t="s">
        <v>406</v>
      </c>
      <c r="D151" s="476" t="s">
        <v>269</v>
      </c>
      <c r="E151" s="453" t="s">
        <v>340</v>
      </c>
      <c r="F151" s="325" t="s">
        <v>45</v>
      </c>
    </row>
    <row r="152" spans="2:13" ht="45">
      <c r="B152" s="681" t="s">
        <v>66</v>
      </c>
      <c r="C152" s="459" t="s">
        <v>422</v>
      </c>
      <c r="D152" s="96">
        <v>0.30594044388967501</v>
      </c>
      <c r="E152" s="357">
        <v>0.37004934841759718</v>
      </c>
      <c r="F152" s="325" t="s">
        <v>45</v>
      </c>
    </row>
    <row r="153" spans="2:13" ht="15">
      <c r="B153" s="681"/>
      <c r="C153" s="459" t="s">
        <v>406</v>
      </c>
      <c r="D153" s="475" t="s">
        <v>268</v>
      </c>
      <c r="E153" s="453" t="s">
        <v>268</v>
      </c>
      <c r="F153" s="325" t="s">
        <v>45</v>
      </c>
      <c r="G153" s="7"/>
      <c r="M153" s="7"/>
    </row>
    <row r="154" spans="2:13" ht="45">
      <c r="B154" s="681" t="s">
        <v>64</v>
      </c>
      <c r="C154" s="459" t="s">
        <v>422</v>
      </c>
      <c r="D154" s="96">
        <v>0.19145087954012802</v>
      </c>
      <c r="E154" s="357">
        <v>0.23414664426329904</v>
      </c>
      <c r="F154" s="325" t="s">
        <v>45</v>
      </c>
    </row>
    <row r="155" spans="2:13" ht="15">
      <c r="B155" s="681"/>
      <c r="C155" s="459" t="s">
        <v>406</v>
      </c>
      <c r="D155" s="477" t="s">
        <v>419</v>
      </c>
      <c r="E155" s="358" t="s">
        <v>341</v>
      </c>
      <c r="F155" s="325" t="s">
        <v>45</v>
      </c>
    </row>
    <row r="156" spans="2:13" ht="45">
      <c r="B156" s="681" t="s">
        <v>4</v>
      </c>
      <c r="C156" s="459" t="s">
        <v>422</v>
      </c>
      <c r="D156" s="96">
        <v>0.54938860003222501</v>
      </c>
      <c r="E156" s="454">
        <v>0.38009257796348472</v>
      </c>
      <c r="F156" s="325" t="s">
        <v>45</v>
      </c>
    </row>
    <row r="157" spans="2:13" ht="15">
      <c r="B157" s="681"/>
      <c r="C157" s="459" t="s">
        <v>406</v>
      </c>
      <c r="D157" s="477" t="s">
        <v>342</v>
      </c>
      <c r="E157" s="358" t="s">
        <v>420</v>
      </c>
      <c r="F157" s="325" t="s">
        <v>45</v>
      </c>
    </row>
    <row r="158" spans="2:13" ht="45">
      <c r="B158" s="681" t="s">
        <v>46</v>
      </c>
      <c r="C158" s="459" t="s">
        <v>422</v>
      </c>
      <c r="D158" s="125">
        <v>0.33786222051373299</v>
      </c>
      <c r="E158" s="359">
        <v>0.40564082651126193</v>
      </c>
      <c r="F158" s="462">
        <v>0.42499999999999999</v>
      </c>
    </row>
    <row r="159" spans="2:13" ht="15">
      <c r="B159" s="681"/>
      <c r="C159" s="459" t="s">
        <v>406</v>
      </c>
      <c r="D159" s="485" t="s">
        <v>47</v>
      </c>
      <c r="E159" s="360" t="s">
        <v>268</v>
      </c>
      <c r="F159" s="461" t="s">
        <v>421</v>
      </c>
    </row>
    <row r="160" spans="2:13">
      <c r="B160" s="484"/>
      <c r="G160" s="11"/>
    </row>
  </sheetData>
  <mergeCells count="22">
    <mergeCell ref="B110:B111"/>
    <mergeCell ref="B16:M16"/>
    <mergeCell ref="B2:M4"/>
    <mergeCell ref="B7:M9"/>
    <mergeCell ref="J12:L12"/>
    <mergeCell ref="B5:N5"/>
    <mergeCell ref="B158:B159"/>
    <mergeCell ref="B53:B54"/>
    <mergeCell ref="B55:B56"/>
    <mergeCell ref="B57:B58"/>
    <mergeCell ref="B59:B60"/>
    <mergeCell ref="B61:B62"/>
    <mergeCell ref="B115:M115"/>
    <mergeCell ref="B150:B151"/>
    <mergeCell ref="B152:B153"/>
    <mergeCell ref="B154:B155"/>
    <mergeCell ref="B156:B157"/>
    <mergeCell ref="B67:M67"/>
    <mergeCell ref="B102:B103"/>
    <mergeCell ref="B104:B105"/>
    <mergeCell ref="B106:B107"/>
    <mergeCell ref="B108:B109"/>
  </mergeCells>
  <pageMargins left="0.7" right="0.7" top="0.75" bottom="0.75" header="0.3" footer="0.3"/>
  <pageSetup paperSize="9" scale="43" fitToHeight="0" orientation="portrait" horizontalDpi="300" verticalDpi="300" r:id="rId1"/>
  <rowBreaks count="1" manualBreakCount="1">
    <brk id="114" max="1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188"/>
    <pageSetUpPr fitToPage="1"/>
  </sheetPr>
  <dimension ref="B1:L51"/>
  <sheetViews>
    <sheetView showGridLines="0" zoomScale="80" zoomScaleNormal="80" workbookViewId="0">
      <selection activeCell="B2" sqref="B2:K4"/>
    </sheetView>
  </sheetViews>
  <sheetFormatPr baseColWidth="10" defaultColWidth="11.5703125" defaultRowHeight="14.25"/>
  <cols>
    <col min="1" max="1" width="7.85546875" style="2" customWidth="1"/>
    <col min="2" max="2" width="37.7109375" style="2" customWidth="1"/>
    <col min="3" max="3" width="18.7109375" style="2" bestFit="1" customWidth="1"/>
    <col min="4" max="4" width="32.42578125" style="14" bestFit="1" customWidth="1"/>
    <col min="5" max="8" width="11" style="2" bestFit="1" customWidth="1"/>
    <col min="9" max="9" width="12.7109375" style="2" bestFit="1" customWidth="1"/>
    <col min="10" max="10" width="14.7109375" style="2" bestFit="1" customWidth="1"/>
    <col min="11" max="11" width="9.85546875" style="2" customWidth="1"/>
    <col min="12" max="16384" width="11.5703125" style="2"/>
  </cols>
  <sheetData>
    <row r="1" spans="2:12" ht="15" thickBot="1"/>
    <row r="2" spans="2:12" ht="14.45" customHeight="1">
      <c r="B2" s="705" t="s">
        <v>307</v>
      </c>
      <c r="C2" s="706"/>
      <c r="D2" s="706"/>
      <c r="E2" s="706"/>
      <c r="F2" s="706"/>
      <c r="G2" s="706"/>
      <c r="H2" s="706"/>
      <c r="I2" s="706"/>
      <c r="J2" s="706"/>
      <c r="K2" s="706"/>
      <c r="L2" s="12"/>
    </row>
    <row r="3" spans="2:12" ht="14.45" customHeight="1">
      <c r="B3" s="677"/>
      <c r="C3" s="678"/>
      <c r="D3" s="678"/>
      <c r="E3" s="678"/>
      <c r="F3" s="678"/>
      <c r="G3" s="678"/>
      <c r="H3" s="678"/>
      <c r="I3" s="678"/>
      <c r="J3" s="678"/>
      <c r="K3" s="678"/>
      <c r="L3" s="12"/>
    </row>
    <row r="4" spans="2:12" ht="15" customHeight="1" thickBot="1">
      <c r="B4" s="707"/>
      <c r="C4" s="708"/>
      <c r="D4" s="708"/>
      <c r="E4" s="708"/>
      <c r="F4" s="708"/>
      <c r="G4" s="708"/>
      <c r="H4" s="708"/>
      <c r="I4" s="708"/>
      <c r="J4" s="708"/>
      <c r="K4" s="708"/>
      <c r="L4" s="12"/>
    </row>
    <row r="5" spans="2:12" ht="15" customHeight="1">
      <c r="B5" s="746" t="s">
        <v>87</v>
      </c>
      <c r="C5" s="746"/>
      <c r="D5" s="746"/>
      <c r="E5" s="746"/>
      <c r="F5" s="746"/>
      <c r="G5" s="746"/>
      <c r="H5" s="746"/>
      <c r="I5" s="746"/>
      <c r="J5" s="746"/>
      <c r="K5" s="746"/>
      <c r="L5" s="12"/>
    </row>
    <row r="6" spans="2:12" ht="15" customHeight="1">
      <c r="B6" s="20"/>
      <c r="C6" s="20"/>
      <c r="D6" s="20"/>
      <c r="E6" s="20"/>
      <c r="F6" s="20"/>
      <c r="G6" s="20"/>
      <c r="H6" s="20"/>
      <c r="I6" s="20"/>
      <c r="J6" s="20"/>
      <c r="K6" s="20"/>
      <c r="L6" s="12"/>
    </row>
    <row r="7" spans="2:12" ht="15" customHeight="1">
      <c r="B7" s="68" t="s">
        <v>43</v>
      </c>
      <c r="C7" s="68"/>
      <c r="D7" s="68"/>
      <c r="E7" s="400"/>
      <c r="F7" s="747" t="s">
        <v>197</v>
      </c>
      <c r="G7" s="747"/>
      <c r="H7" s="747"/>
      <c r="I7" s="747"/>
      <c r="J7" s="747"/>
      <c r="K7" s="747"/>
    </row>
    <row r="8" spans="2:12" ht="15" customHeight="1">
      <c r="B8" s="422">
        <v>344</v>
      </c>
      <c r="C8" s="138" t="s">
        <v>385</v>
      </c>
      <c r="D8" s="138"/>
      <c r="E8" s="413"/>
      <c r="F8" s="423" t="s">
        <v>386</v>
      </c>
      <c r="G8" s="190"/>
      <c r="H8" s="190"/>
      <c r="I8" s="190"/>
      <c r="J8" s="179"/>
      <c r="K8" s="179"/>
    </row>
    <row r="9" spans="2:12" ht="15" customHeight="1">
      <c r="B9" s="138"/>
      <c r="C9" s="138"/>
      <c r="D9" s="138"/>
      <c r="E9" s="413"/>
      <c r="F9" s="190"/>
      <c r="G9" s="190"/>
      <c r="H9" s="190"/>
      <c r="I9" s="190"/>
      <c r="J9" s="179"/>
      <c r="K9" s="179"/>
    </row>
    <row r="10" spans="2:12">
      <c r="I10" s="144"/>
    </row>
    <row r="12" spans="2:12" s="12" customFormat="1" ht="15" customHeight="1">
      <c r="B12" s="676" t="s">
        <v>252</v>
      </c>
      <c r="C12" s="676"/>
      <c r="D12" s="676"/>
      <c r="E12" s="676"/>
      <c r="F12" s="676"/>
      <c r="G12" s="676"/>
      <c r="H12" s="676"/>
      <c r="I12" s="676"/>
      <c r="J12" s="676"/>
      <c r="K12" s="377"/>
    </row>
    <row r="13" spans="2:12">
      <c r="D13" s="2"/>
    </row>
    <row r="14" spans="2:12">
      <c r="D14" s="2"/>
    </row>
    <row r="15" spans="2:12" ht="18">
      <c r="B15" s="675" t="s">
        <v>43</v>
      </c>
      <c r="C15" s="675"/>
      <c r="D15" s="675"/>
      <c r="F15" s="748" t="s">
        <v>197</v>
      </c>
      <c r="G15" s="748"/>
      <c r="H15" s="748"/>
      <c r="I15" s="748"/>
      <c r="J15" s="748"/>
      <c r="K15" s="748"/>
    </row>
    <row r="16" spans="2:12">
      <c r="D16" s="2"/>
    </row>
    <row r="17" spans="4:4">
      <c r="D17" s="2"/>
    </row>
    <row r="18" spans="4:4">
      <c r="D18" s="2"/>
    </row>
    <row r="19" spans="4:4">
      <c r="D19" s="2"/>
    </row>
    <row r="20" spans="4:4">
      <c r="D20" s="2"/>
    </row>
    <row r="21" spans="4:4">
      <c r="D21" s="2"/>
    </row>
    <row r="22" spans="4:4">
      <c r="D22" s="2"/>
    </row>
    <row r="23" spans="4:4">
      <c r="D23" s="2"/>
    </row>
    <row r="24" spans="4:4">
      <c r="D24" s="2"/>
    </row>
    <row r="25" spans="4:4">
      <c r="D25" s="2"/>
    </row>
    <row r="26" spans="4:4">
      <c r="D26" s="2"/>
    </row>
    <row r="27" spans="4:4">
      <c r="D27" s="2"/>
    </row>
    <row r="28" spans="4:4">
      <c r="D28" s="2"/>
    </row>
    <row r="29" spans="4:4">
      <c r="D29" s="2"/>
    </row>
    <row r="30" spans="4:4">
      <c r="D30" s="2"/>
    </row>
    <row r="31" spans="4:4">
      <c r="D31" s="2"/>
    </row>
    <row r="32" spans="4:4">
      <c r="D32" s="2"/>
    </row>
    <row r="33" spans="2:11" s="12" customFormat="1" ht="15" customHeight="1">
      <c r="B33" s="676" t="s">
        <v>253</v>
      </c>
      <c r="C33" s="676"/>
      <c r="D33" s="676"/>
      <c r="E33" s="676"/>
      <c r="F33" s="676"/>
      <c r="G33" s="676"/>
      <c r="H33" s="676"/>
      <c r="I33" s="676"/>
      <c r="J33" s="676"/>
      <c r="K33" s="377"/>
    </row>
    <row r="36" spans="2:11" ht="15">
      <c r="B36" s="355" t="s">
        <v>254</v>
      </c>
      <c r="C36" s="355" t="s">
        <v>67</v>
      </c>
      <c r="D36" s="355" t="s">
        <v>255</v>
      </c>
      <c r="E36" s="355">
        <v>2016</v>
      </c>
      <c r="F36" s="355">
        <v>2017</v>
      </c>
      <c r="G36" s="355">
        <v>2018</v>
      </c>
      <c r="H36" s="355">
        <v>2019</v>
      </c>
      <c r="I36" s="355">
        <v>2020</v>
      </c>
      <c r="J36" s="355">
        <v>2021</v>
      </c>
      <c r="K36" s="355">
        <v>2022</v>
      </c>
    </row>
    <row r="37" spans="2:11">
      <c r="B37" s="384" t="s">
        <v>343</v>
      </c>
      <c r="C37" s="384" t="s">
        <v>351</v>
      </c>
      <c r="D37" s="385" t="s">
        <v>352</v>
      </c>
      <c r="E37" s="385">
        <v>800000</v>
      </c>
      <c r="F37" s="385">
        <v>800000</v>
      </c>
      <c r="G37" s="385">
        <v>800000</v>
      </c>
      <c r="H37" s="385">
        <v>800000</v>
      </c>
      <c r="I37" s="385">
        <v>800000</v>
      </c>
      <c r="J37" s="385">
        <v>800000</v>
      </c>
      <c r="K37" s="385">
        <v>800000</v>
      </c>
    </row>
    <row r="38" spans="2:11">
      <c r="B38" s="386" t="s">
        <v>191</v>
      </c>
      <c r="C38" s="386" t="s">
        <v>351</v>
      </c>
      <c r="D38" s="387" t="s">
        <v>192</v>
      </c>
      <c r="E38" s="387">
        <v>629707</v>
      </c>
      <c r="F38" s="387">
        <v>606808</v>
      </c>
      <c r="G38" s="387">
        <v>549070</v>
      </c>
      <c r="H38" s="387">
        <v>547000</v>
      </c>
      <c r="I38" s="387">
        <v>377156</v>
      </c>
      <c r="J38" s="387">
        <v>444356</v>
      </c>
      <c r="K38" s="387">
        <v>530514</v>
      </c>
    </row>
    <row r="39" spans="2:11">
      <c r="B39" s="386" t="s">
        <v>432</v>
      </c>
      <c r="C39" s="386" t="s">
        <v>353</v>
      </c>
      <c r="D39" s="387" t="s">
        <v>435</v>
      </c>
      <c r="E39" s="584">
        <v>185000</v>
      </c>
      <c r="F39" s="584">
        <v>185000</v>
      </c>
      <c r="G39" s="584">
        <v>185000</v>
      </c>
      <c r="H39" s="584">
        <v>185000</v>
      </c>
      <c r="I39" s="584">
        <v>185000</v>
      </c>
      <c r="J39" s="584">
        <v>185000</v>
      </c>
      <c r="K39" s="584">
        <v>185000</v>
      </c>
    </row>
    <row r="40" spans="2:11">
      <c r="B40" s="386" t="s">
        <v>433</v>
      </c>
      <c r="C40" s="386" t="s">
        <v>353</v>
      </c>
      <c r="D40" s="387" t="s">
        <v>201</v>
      </c>
      <c r="E40" s="584" t="s">
        <v>434</v>
      </c>
      <c r="F40" s="584" t="s">
        <v>434</v>
      </c>
      <c r="G40" s="584" t="s">
        <v>434</v>
      </c>
      <c r="H40" s="584">
        <v>185000</v>
      </c>
      <c r="I40" s="584">
        <v>41272</v>
      </c>
      <c r="J40" s="584">
        <v>60442</v>
      </c>
      <c r="K40" s="584">
        <v>130381</v>
      </c>
    </row>
    <row r="41" spans="2:11">
      <c r="B41" s="386" t="s">
        <v>344</v>
      </c>
      <c r="C41" s="386" t="s">
        <v>351</v>
      </c>
      <c r="D41" s="387" t="s">
        <v>201</v>
      </c>
      <c r="E41" s="387" t="s">
        <v>45</v>
      </c>
      <c r="F41" s="387" t="s">
        <v>45</v>
      </c>
      <c r="G41" s="387" t="s">
        <v>45</v>
      </c>
      <c r="H41" s="387">
        <v>272822</v>
      </c>
      <c r="I41" s="387">
        <v>204737</v>
      </c>
      <c r="J41" s="387">
        <v>234941</v>
      </c>
      <c r="K41" s="387">
        <v>124692</v>
      </c>
    </row>
    <row r="42" spans="2:11">
      <c r="B42" s="386" t="s">
        <v>345</v>
      </c>
      <c r="C42" s="386" t="s">
        <v>351</v>
      </c>
      <c r="D42" s="387" t="s">
        <v>202</v>
      </c>
      <c r="E42" s="424">
        <v>399360</v>
      </c>
      <c r="F42" s="424">
        <v>403454</v>
      </c>
      <c r="G42" s="424">
        <v>407873</v>
      </c>
      <c r="H42" s="424">
        <v>418071</v>
      </c>
      <c r="I42" s="387">
        <v>149247</v>
      </c>
      <c r="J42" s="387">
        <v>127408</v>
      </c>
      <c r="K42" s="387" t="s">
        <v>45</v>
      </c>
    </row>
    <row r="43" spans="2:11">
      <c r="B43" s="386" t="s">
        <v>203</v>
      </c>
      <c r="C43" s="386" t="s">
        <v>353</v>
      </c>
      <c r="D43" s="387" t="s">
        <v>204</v>
      </c>
      <c r="E43" s="387">
        <v>163523</v>
      </c>
      <c r="F43" s="387">
        <v>160698</v>
      </c>
      <c r="G43" s="387">
        <v>165931</v>
      </c>
      <c r="H43" s="387">
        <v>165096</v>
      </c>
      <c r="I43" s="387">
        <v>48366</v>
      </c>
      <c r="J43" s="387">
        <v>95950</v>
      </c>
      <c r="K43" s="584">
        <v>165000</v>
      </c>
    </row>
    <row r="44" spans="2:11">
      <c r="B44" s="386" t="s">
        <v>346</v>
      </c>
      <c r="C44" s="386" t="s">
        <v>351</v>
      </c>
      <c r="D44" s="387" t="s">
        <v>354</v>
      </c>
      <c r="E44" s="387">
        <v>180209</v>
      </c>
      <c r="F44" s="387">
        <v>179479</v>
      </c>
      <c r="G44" s="387">
        <v>180854</v>
      </c>
      <c r="H44" s="387" t="s">
        <v>45</v>
      </c>
      <c r="I44" s="387">
        <v>73143</v>
      </c>
      <c r="J44" s="387">
        <v>74134</v>
      </c>
      <c r="K44" s="387">
        <v>141956</v>
      </c>
    </row>
    <row r="45" spans="2:11">
      <c r="B45" s="386" t="s">
        <v>347</v>
      </c>
      <c r="C45" s="386" t="s">
        <v>351</v>
      </c>
      <c r="D45" s="387" t="s">
        <v>355</v>
      </c>
      <c r="E45" s="387">
        <v>184138</v>
      </c>
      <c r="F45" s="387">
        <v>171496</v>
      </c>
      <c r="G45" s="387">
        <v>179863</v>
      </c>
      <c r="H45" s="387" t="s">
        <v>45</v>
      </c>
      <c r="I45" s="387">
        <v>83713</v>
      </c>
      <c r="J45" s="387">
        <v>71878</v>
      </c>
      <c r="K45" s="387">
        <v>155022</v>
      </c>
    </row>
    <row r="46" spans="2:11">
      <c r="B46" s="386" t="s">
        <v>348</v>
      </c>
      <c r="C46" s="386" t="s">
        <v>353</v>
      </c>
      <c r="D46" s="387" t="s">
        <v>352</v>
      </c>
      <c r="E46" s="387">
        <v>141534</v>
      </c>
      <c r="F46" s="387">
        <v>148968</v>
      </c>
      <c r="G46" s="387">
        <v>143402</v>
      </c>
      <c r="H46" s="387">
        <v>113927</v>
      </c>
      <c r="I46" s="387">
        <v>66829</v>
      </c>
      <c r="J46" s="387">
        <v>69500</v>
      </c>
      <c r="K46" s="387">
        <v>113043</v>
      </c>
    </row>
    <row r="47" spans="2:11">
      <c r="B47" s="386" t="s">
        <v>349</v>
      </c>
      <c r="C47" s="386" t="s">
        <v>351</v>
      </c>
      <c r="D47" s="387" t="s">
        <v>193</v>
      </c>
      <c r="E47" s="387" t="s">
        <v>45</v>
      </c>
      <c r="F47" s="387" t="s">
        <v>45</v>
      </c>
      <c r="G47" s="387">
        <v>59205</v>
      </c>
      <c r="H47" s="387">
        <v>76729</v>
      </c>
      <c r="I47" s="387">
        <v>61758</v>
      </c>
      <c r="J47" s="387">
        <v>63522</v>
      </c>
      <c r="K47" s="387">
        <v>92181</v>
      </c>
    </row>
    <row r="48" spans="2:11">
      <c r="B48" s="386" t="s">
        <v>350</v>
      </c>
      <c r="C48" s="386" t="s">
        <v>351</v>
      </c>
      <c r="D48" s="387" t="s">
        <v>356</v>
      </c>
      <c r="E48" s="387">
        <v>70223</v>
      </c>
      <c r="F48" s="387">
        <v>64455</v>
      </c>
      <c r="G48" s="387">
        <v>63592</v>
      </c>
      <c r="H48" s="387">
        <v>65124</v>
      </c>
      <c r="I48" s="387">
        <v>47289</v>
      </c>
      <c r="J48" s="387">
        <v>61104</v>
      </c>
      <c r="K48" s="387">
        <v>68303</v>
      </c>
    </row>
    <row r="49" spans="2:2">
      <c r="B49" s="383" t="s">
        <v>314</v>
      </c>
    </row>
    <row r="50" spans="2:2">
      <c r="B50" s="383" t="s">
        <v>298</v>
      </c>
    </row>
    <row r="51" spans="2:2">
      <c r="B51" s="383" t="s">
        <v>299</v>
      </c>
    </row>
  </sheetData>
  <sortState xmlns:xlrd2="http://schemas.microsoft.com/office/spreadsheetml/2017/richdata2" ref="B11:L119">
    <sortCondition descending="1" ref="I11:I119"/>
    <sortCondition descending="1" ref="H11:H119"/>
    <sortCondition descending="1" ref="G11:G119"/>
    <sortCondition descending="1" ref="F11:F119"/>
    <sortCondition descending="1" ref="E11:E119"/>
  </sortState>
  <mergeCells count="7">
    <mergeCell ref="B15:D15"/>
    <mergeCell ref="B33:J33"/>
    <mergeCell ref="B2:K4"/>
    <mergeCell ref="B5:K5"/>
    <mergeCell ref="B12:J12"/>
    <mergeCell ref="F7:K7"/>
    <mergeCell ref="F15:K15"/>
  </mergeCells>
  <pageMargins left="0.7" right="0.7" top="0.75" bottom="0.75" header="0.3" footer="0.3"/>
  <pageSetup paperSize="9" scale="69" fitToHeight="0"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188"/>
  </sheetPr>
  <dimension ref="B2:R30"/>
  <sheetViews>
    <sheetView showGridLines="0" zoomScale="90" zoomScaleNormal="90" workbookViewId="0">
      <selection activeCell="B2" sqref="B2:R4"/>
    </sheetView>
  </sheetViews>
  <sheetFormatPr baseColWidth="10" defaultColWidth="11.5703125" defaultRowHeight="14.25"/>
  <cols>
    <col min="1" max="1" width="11.5703125" style="2"/>
    <col min="2" max="2" width="14.28515625" style="2" customWidth="1"/>
    <col min="3" max="3" width="11.5703125" style="2"/>
    <col min="4" max="4" width="15.140625" style="2" bestFit="1" customWidth="1"/>
    <col min="5" max="7" width="11.5703125" style="2"/>
    <col min="8" max="8" width="12.28515625" style="2" customWidth="1"/>
    <col min="9" max="9" width="15.5703125" style="2" customWidth="1"/>
    <col min="10" max="10" width="16.5703125" style="2" customWidth="1"/>
    <col min="11" max="16384" width="11.5703125" style="2"/>
  </cols>
  <sheetData>
    <row r="2" spans="2:18" ht="14.45" customHeight="1">
      <c r="B2" s="751" t="s">
        <v>285</v>
      </c>
      <c r="C2" s="752"/>
      <c r="D2" s="752"/>
      <c r="E2" s="752"/>
      <c r="F2" s="752"/>
      <c r="G2" s="752"/>
      <c r="H2" s="752"/>
      <c r="I2" s="752"/>
      <c r="J2" s="752"/>
      <c r="K2" s="752"/>
      <c r="L2" s="752"/>
      <c r="M2" s="752"/>
      <c r="N2" s="752"/>
      <c r="O2" s="752"/>
      <c r="P2" s="752"/>
      <c r="Q2" s="752"/>
      <c r="R2" s="752"/>
    </row>
    <row r="3" spans="2:18" ht="14.45" customHeight="1">
      <c r="B3" s="751"/>
      <c r="C3" s="752"/>
      <c r="D3" s="752"/>
      <c r="E3" s="752"/>
      <c r="F3" s="752"/>
      <c r="G3" s="752"/>
      <c r="H3" s="752"/>
      <c r="I3" s="752"/>
      <c r="J3" s="752"/>
      <c r="K3" s="752"/>
      <c r="L3" s="752"/>
      <c r="M3" s="752"/>
      <c r="N3" s="752"/>
      <c r="O3" s="752"/>
      <c r="P3" s="752"/>
      <c r="Q3" s="752"/>
      <c r="R3" s="752"/>
    </row>
    <row r="4" spans="2:18" ht="15" customHeight="1">
      <c r="B4" s="751"/>
      <c r="C4" s="752"/>
      <c r="D4" s="752"/>
      <c r="E4" s="752"/>
      <c r="F4" s="752"/>
      <c r="G4" s="752"/>
      <c r="H4" s="752"/>
      <c r="I4" s="752"/>
      <c r="J4" s="752"/>
      <c r="K4" s="752"/>
      <c r="L4" s="752"/>
      <c r="M4" s="752"/>
      <c r="N4" s="752"/>
      <c r="O4" s="752"/>
      <c r="P4" s="752"/>
      <c r="Q4" s="752"/>
      <c r="R4" s="752"/>
    </row>
    <row r="5" spans="2:18">
      <c r="B5" s="672" t="s">
        <v>87</v>
      </c>
      <c r="C5" s="672"/>
      <c r="D5" s="672"/>
      <c r="E5" s="672"/>
      <c r="F5" s="672"/>
      <c r="G5" s="672"/>
      <c r="H5" s="672"/>
      <c r="I5" s="672"/>
      <c r="J5" s="672"/>
      <c r="K5" s="672"/>
      <c r="L5" s="672"/>
      <c r="M5" s="672"/>
      <c r="N5" s="672"/>
      <c r="O5" s="672"/>
      <c r="P5" s="672"/>
      <c r="Q5" s="672"/>
      <c r="R5" s="672"/>
    </row>
    <row r="6" spans="2:18" ht="15">
      <c r="B6" s="20"/>
      <c r="C6" s="20"/>
      <c r="D6" s="20"/>
      <c r="E6" s="20"/>
      <c r="F6" s="20"/>
      <c r="G6" s="20"/>
      <c r="H6" s="20"/>
      <c r="I6" s="20"/>
    </row>
    <row r="7" spans="2:18" ht="18">
      <c r="B7" s="68" t="s">
        <v>43</v>
      </c>
      <c r="C7" s="68"/>
      <c r="D7" s="68"/>
      <c r="E7" s="7"/>
      <c r="I7" s="228" t="s">
        <v>197</v>
      </c>
      <c r="J7" s="228"/>
      <c r="K7" s="228"/>
    </row>
    <row r="8" spans="2:18" s="7" customFormat="1" ht="31.15" customHeight="1">
      <c r="B8" s="416" t="s">
        <v>210</v>
      </c>
      <c r="C8" s="138"/>
      <c r="D8" s="138"/>
      <c r="I8" s="173" t="s">
        <v>210</v>
      </c>
      <c r="J8" s="173"/>
      <c r="K8" s="173"/>
    </row>
    <row r="9" spans="2:18" ht="15" customHeight="1">
      <c r="B9" s="149"/>
      <c r="C9" s="149"/>
      <c r="D9" s="149"/>
      <c r="E9" s="7"/>
      <c r="I9" s="173"/>
      <c r="J9" s="173"/>
      <c r="K9" s="173"/>
    </row>
    <row r="10" spans="2:18" ht="15">
      <c r="B10" s="20"/>
      <c r="C10" s="20"/>
      <c r="D10" s="20"/>
      <c r="E10" s="20"/>
      <c r="F10" s="20"/>
    </row>
    <row r="11" spans="2:18" ht="14.45" customHeight="1"/>
    <row r="12" spans="2:18" s="379" customFormat="1" ht="13.9" customHeight="1">
      <c r="C12" s="749">
        <v>2016</v>
      </c>
      <c r="D12" s="750"/>
      <c r="E12" s="749">
        <v>2017</v>
      </c>
      <c r="F12" s="750"/>
      <c r="G12" s="749">
        <v>2018</v>
      </c>
      <c r="H12" s="750"/>
      <c r="I12" s="749">
        <v>2019</v>
      </c>
      <c r="J12" s="750"/>
      <c r="K12" s="749">
        <v>2020</v>
      </c>
      <c r="L12" s="750"/>
      <c r="M12" s="749">
        <v>2021</v>
      </c>
      <c r="N12" s="750"/>
      <c r="O12" s="749">
        <v>2022</v>
      </c>
      <c r="P12" s="750"/>
      <c r="Q12" s="681" t="s">
        <v>436</v>
      </c>
      <c r="R12" s="681"/>
    </row>
    <row r="13" spans="2:18" s="379" customFormat="1" ht="60">
      <c r="C13" s="486" t="s">
        <v>286</v>
      </c>
      <c r="D13" s="486" t="s">
        <v>194</v>
      </c>
      <c r="E13" s="486" t="s">
        <v>286</v>
      </c>
      <c r="F13" s="486" t="s">
        <v>194</v>
      </c>
      <c r="G13" s="486" t="s">
        <v>286</v>
      </c>
      <c r="H13" s="486" t="s">
        <v>194</v>
      </c>
      <c r="I13" s="486" t="s">
        <v>286</v>
      </c>
      <c r="J13" s="486" t="s">
        <v>194</v>
      </c>
      <c r="K13" s="486" t="s">
        <v>286</v>
      </c>
      <c r="L13" s="486" t="s">
        <v>194</v>
      </c>
      <c r="M13" s="486" t="s">
        <v>286</v>
      </c>
      <c r="N13" s="486" t="s">
        <v>194</v>
      </c>
      <c r="O13" s="486" t="s">
        <v>286</v>
      </c>
      <c r="P13" s="486" t="s">
        <v>194</v>
      </c>
      <c r="Q13" s="486" t="s">
        <v>286</v>
      </c>
      <c r="R13" s="486" t="s">
        <v>194</v>
      </c>
    </row>
    <row r="14" spans="2:18" s="379" customFormat="1" ht="38.25" customHeight="1">
      <c r="B14" s="459" t="s">
        <v>358</v>
      </c>
      <c r="C14" s="753">
        <v>3</v>
      </c>
      <c r="D14" s="754"/>
      <c r="E14" s="753">
        <v>3</v>
      </c>
      <c r="F14" s="754"/>
      <c r="G14" s="753">
        <v>3</v>
      </c>
      <c r="H14" s="754"/>
      <c r="I14" s="753">
        <v>2</v>
      </c>
      <c r="J14" s="754"/>
      <c r="K14" s="753">
        <v>3</v>
      </c>
      <c r="L14" s="754"/>
      <c r="M14" s="753">
        <v>2</v>
      </c>
      <c r="N14" s="754"/>
      <c r="O14" s="753">
        <v>3</v>
      </c>
      <c r="P14" s="754"/>
      <c r="Q14" s="755"/>
      <c r="R14" s="755"/>
    </row>
    <row r="15" spans="2:18" s="379" customFormat="1" ht="15">
      <c r="B15" s="459" t="s">
        <v>35</v>
      </c>
      <c r="C15" s="119">
        <v>86</v>
      </c>
      <c r="D15" s="119">
        <v>1548</v>
      </c>
      <c r="E15" s="119">
        <v>127</v>
      </c>
      <c r="F15" s="119">
        <v>2286</v>
      </c>
      <c r="G15" s="119">
        <v>142</v>
      </c>
      <c r="H15" s="119">
        <v>2556</v>
      </c>
      <c r="I15" s="119" t="s">
        <v>357</v>
      </c>
      <c r="J15" s="119" t="s">
        <v>357</v>
      </c>
      <c r="K15" s="119">
        <v>206</v>
      </c>
      <c r="L15" s="119">
        <v>3708</v>
      </c>
      <c r="M15" s="119" t="s">
        <v>357</v>
      </c>
      <c r="N15" s="119" t="s">
        <v>357</v>
      </c>
      <c r="O15" s="119">
        <v>0</v>
      </c>
      <c r="P15" s="119">
        <v>0</v>
      </c>
      <c r="Q15" s="96"/>
      <c r="R15" s="96"/>
    </row>
    <row r="16" spans="2:18" s="379" customFormat="1" ht="15">
      <c r="B16" s="459" t="s">
        <v>36</v>
      </c>
      <c r="C16" s="119">
        <v>1587</v>
      </c>
      <c r="D16" s="119">
        <v>17219</v>
      </c>
      <c r="E16" s="119">
        <v>1691</v>
      </c>
      <c r="F16" s="119">
        <v>19540</v>
      </c>
      <c r="G16" s="119">
        <v>1934</v>
      </c>
      <c r="H16" s="119">
        <v>26267</v>
      </c>
      <c r="I16" s="119">
        <v>1672</v>
      </c>
      <c r="J16" s="119">
        <v>23187</v>
      </c>
      <c r="K16" s="119">
        <v>2157</v>
      </c>
      <c r="L16" s="119">
        <v>31614</v>
      </c>
      <c r="M16" s="119" t="s">
        <v>357</v>
      </c>
      <c r="N16" s="119" t="s">
        <v>357</v>
      </c>
      <c r="O16" s="119">
        <v>980</v>
      </c>
      <c r="P16" s="119">
        <v>10802</v>
      </c>
      <c r="Q16" s="96">
        <f t="shared" ref="Q16:Q19" si="0">(O16-C16)/C16</f>
        <v>-0.38248267170762446</v>
      </c>
      <c r="R16" s="96">
        <f t="shared" ref="R16:R19" si="1">(P16-D16)/D16</f>
        <v>-0.37266972530344389</v>
      </c>
    </row>
    <row r="17" spans="2:18" s="379" customFormat="1" ht="15">
      <c r="B17" s="459" t="s">
        <v>37</v>
      </c>
      <c r="C17" s="119">
        <v>3423</v>
      </c>
      <c r="D17" s="119">
        <v>59853</v>
      </c>
      <c r="E17" s="119">
        <v>3783</v>
      </c>
      <c r="F17" s="119">
        <v>66802</v>
      </c>
      <c r="G17" s="119">
        <v>4002</v>
      </c>
      <c r="H17" s="119">
        <v>67336</v>
      </c>
      <c r="I17" s="119">
        <v>3661</v>
      </c>
      <c r="J17" s="119">
        <v>58764</v>
      </c>
      <c r="K17" s="119">
        <v>2000</v>
      </c>
      <c r="L17" s="119">
        <v>21732</v>
      </c>
      <c r="M17" s="119" t="s">
        <v>357</v>
      </c>
      <c r="N17" s="119" t="s">
        <v>357</v>
      </c>
      <c r="O17" s="119">
        <v>2388</v>
      </c>
      <c r="P17" s="119">
        <v>40830</v>
      </c>
      <c r="Q17" s="96">
        <f t="shared" si="0"/>
        <v>-0.3023663453111306</v>
      </c>
      <c r="R17" s="96">
        <f t="shared" si="1"/>
        <v>-0.31782868026665329</v>
      </c>
    </row>
    <row r="18" spans="2:18" s="379" customFormat="1" ht="15">
      <c r="B18" s="459" t="s">
        <v>24</v>
      </c>
      <c r="C18" s="119">
        <v>4148</v>
      </c>
      <c r="D18" s="119">
        <v>67732</v>
      </c>
      <c r="E18" s="119">
        <v>4173</v>
      </c>
      <c r="F18" s="119">
        <v>67656</v>
      </c>
      <c r="G18" s="119">
        <v>4514</v>
      </c>
      <c r="H18" s="119">
        <v>72239</v>
      </c>
      <c r="I18" s="119">
        <v>4227</v>
      </c>
      <c r="J18" s="119">
        <v>68803</v>
      </c>
      <c r="K18" s="119" t="s">
        <v>357</v>
      </c>
      <c r="L18" s="119" t="s">
        <v>357</v>
      </c>
      <c r="M18" s="119" t="s">
        <v>357</v>
      </c>
      <c r="N18" s="119" t="s">
        <v>357</v>
      </c>
      <c r="O18" s="119">
        <v>3087</v>
      </c>
      <c r="P18" s="119">
        <v>49278</v>
      </c>
      <c r="Q18" s="96">
        <f t="shared" si="0"/>
        <v>-0.25578592092574737</v>
      </c>
      <c r="R18" s="96">
        <f t="shared" si="1"/>
        <v>-0.27245615071162821</v>
      </c>
    </row>
    <row r="19" spans="2:18" s="379" customFormat="1" ht="15">
      <c r="B19" s="459" t="s">
        <v>25</v>
      </c>
      <c r="C19" s="119">
        <v>4389</v>
      </c>
      <c r="D19" s="119">
        <v>72870</v>
      </c>
      <c r="E19" s="119">
        <v>4620</v>
      </c>
      <c r="F19" s="119">
        <v>78161</v>
      </c>
      <c r="G19" s="119">
        <v>4552</v>
      </c>
      <c r="H19" s="119">
        <v>77460</v>
      </c>
      <c r="I19" s="119">
        <v>4215</v>
      </c>
      <c r="J19" s="119">
        <v>73373</v>
      </c>
      <c r="K19" s="119" t="s">
        <v>357</v>
      </c>
      <c r="L19" s="119" t="s">
        <v>357</v>
      </c>
      <c r="M19" s="119">
        <v>1032</v>
      </c>
      <c r="N19" s="119">
        <v>12079</v>
      </c>
      <c r="O19" s="119">
        <v>3844</v>
      </c>
      <c r="P19" s="119">
        <v>63009</v>
      </c>
      <c r="Q19" s="96">
        <f t="shared" si="0"/>
        <v>-0.12417407154249259</v>
      </c>
      <c r="R19" s="96">
        <f t="shared" si="1"/>
        <v>-0.13532317826265952</v>
      </c>
    </row>
    <row r="20" spans="2:18" s="379" customFormat="1" ht="15">
      <c r="B20" s="459" t="s">
        <v>26</v>
      </c>
      <c r="C20" s="119">
        <v>4355</v>
      </c>
      <c r="D20" s="119">
        <v>73296</v>
      </c>
      <c r="E20" s="119">
        <v>4402</v>
      </c>
      <c r="F20" s="119">
        <v>77190</v>
      </c>
      <c r="G20" s="119">
        <v>4328</v>
      </c>
      <c r="H20" s="119">
        <v>77411</v>
      </c>
      <c r="I20" s="119">
        <v>4014</v>
      </c>
      <c r="J20" s="119">
        <v>65494</v>
      </c>
      <c r="K20" s="119">
        <v>238</v>
      </c>
      <c r="L20" s="119">
        <v>2368</v>
      </c>
      <c r="M20" s="119">
        <v>3021</v>
      </c>
      <c r="N20" s="119">
        <v>50898</v>
      </c>
      <c r="O20" s="119">
        <v>3690</v>
      </c>
      <c r="P20" s="119">
        <v>64735</v>
      </c>
      <c r="Q20" s="96">
        <f>(O20-C20)/C20</f>
        <v>-0.15269804822043628</v>
      </c>
      <c r="R20" s="96">
        <f>(P20-D20)/D20</f>
        <v>-0.11680037109801353</v>
      </c>
    </row>
    <row r="21" spans="2:18" s="379" customFormat="1" ht="15">
      <c r="B21" s="459" t="s">
        <v>27</v>
      </c>
      <c r="C21" s="119">
        <v>4092</v>
      </c>
      <c r="D21" s="119">
        <v>71915</v>
      </c>
      <c r="E21" s="119">
        <v>4645</v>
      </c>
      <c r="F21" s="119">
        <v>76512</v>
      </c>
      <c r="G21" s="119">
        <v>4341</v>
      </c>
      <c r="H21" s="119">
        <v>72702</v>
      </c>
      <c r="I21" s="119">
        <v>3947</v>
      </c>
      <c r="J21" s="119">
        <v>66696</v>
      </c>
      <c r="K21" s="119">
        <v>2472</v>
      </c>
      <c r="L21" s="119">
        <v>38892</v>
      </c>
      <c r="M21" s="119">
        <v>3031</v>
      </c>
      <c r="N21" s="119">
        <v>53758</v>
      </c>
      <c r="O21" s="119">
        <v>3213</v>
      </c>
      <c r="P21" s="119">
        <v>56443</v>
      </c>
      <c r="Q21" s="96">
        <f t="shared" ref="Q21:Q26" si="2">(O21-C21)/C21</f>
        <v>-0.21480938416422288</v>
      </c>
      <c r="R21" s="96">
        <f t="shared" ref="R21:R26" si="3">(P21-D21)/D21</f>
        <v>-0.21514287700757839</v>
      </c>
    </row>
    <row r="22" spans="2:18" s="379" customFormat="1" ht="15">
      <c r="B22" s="459" t="s">
        <v>28</v>
      </c>
      <c r="C22" s="119">
        <v>4601</v>
      </c>
      <c r="D22" s="119">
        <v>76156</v>
      </c>
      <c r="E22" s="119">
        <v>4396</v>
      </c>
      <c r="F22" s="119">
        <v>75656</v>
      </c>
      <c r="G22" s="119">
        <v>4171</v>
      </c>
      <c r="H22" s="119">
        <v>71631</v>
      </c>
      <c r="I22" s="119">
        <v>3977</v>
      </c>
      <c r="J22" s="119">
        <v>66910</v>
      </c>
      <c r="K22" s="119">
        <v>3339</v>
      </c>
      <c r="L22" s="119">
        <v>50818</v>
      </c>
      <c r="M22" s="119">
        <v>3469</v>
      </c>
      <c r="N22" s="119">
        <v>52435</v>
      </c>
      <c r="O22" s="119">
        <v>3870</v>
      </c>
      <c r="P22" s="119">
        <v>61259</v>
      </c>
      <c r="Q22" s="96">
        <f t="shared" si="2"/>
        <v>-0.15887850467289719</v>
      </c>
      <c r="R22" s="96">
        <f t="shared" si="3"/>
        <v>-0.19561163926676822</v>
      </c>
    </row>
    <row r="23" spans="2:18" s="379" customFormat="1" ht="15">
      <c r="B23" s="459" t="s">
        <v>29</v>
      </c>
      <c r="C23" s="119">
        <v>4713</v>
      </c>
      <c r="D23" s="119">
        <v>80426</v>
      </c>
      <c r="E23" s="119">
        <v>4823</v>
      </c>
      <c r="F23" s="119">
        <v>82966</v>
      </c>
      <c r="G23" s="119">
        <v>4910</v>
      </c>
      <c r="H23" s="119">
        <v>83136</v>
      </c>
      <c r="I23" s="119">
        <v>2111</v>
      </c>
      <c r="J23" s="119">
        <v>35635</v>
      </c>
      <c r="K23" s="119">
        <v>3638</v>
      </c>
      <c r="L23" s="119">
        <v>61723</v>
      </c>
      <c r="M23" s="119">
        <v>3960</v>
      </c>
      <c r="N23" s="119">
        <v>68344</v>
      </c>
      <c r="O23" s="119">
        <v>4265</v>
      </c>
      <c r="P23" s="119">
        <v>73272</v>
      </c>
      <c r="Q23" s="96">
        <f t="shared" si="2"/>
        <v>-9.5056227455972836E-2</v>
      </c>
      <c r="R23" s="96">
        <f t="shared" si="3"/>
        <v>-8.8951334145674285E-2</v>
      </c>
    </row>
    <row r="24" spans="2:18" s="379" customFormat="1" ht="15">
      <c r="B24" s="459" t="s">
        <v>38</v>
      </c>
      <c r="C24" s="119">
        <v>4590</v>
      </c>
      <c r="D24" s="119">
        <v>76043</v>
      </c>
      <c r="E24" s="119">
        <v>4795</v>
      </c>
      <c r="F24" s="119">
        <v>80467</v>
      </c>
      <c r="G24" s="119">
        <v>5226</v>
      </c>
      <c r="H24" s="119">
        <v>87218</v>
      </c>
      <c r="I24" s="119">
        <v>2132</v>
      </c>
      <c r="J24" s="119">
        <v>35329</v>
      </c>
      <c r="K24" s="119">
        <v>3317</v>
      </c>
      <c r="L24" s="119">
        <v>50479</v>
      </c>
      <c r="M24" s="119">
        <v>3633</v>
      </c>
      <c r="N24" s="119">
        <v>65487</v>
      </c>
      <c r="O24" s="119">
        <v>4364</v>
      </c>
      <c r="P24" s="119">
        <v>71043</v>
      </c>
      <c r="Q24" s="96">
        <f t="shared" si="2"/>
        <v>-4.9237472766884532E-2</v>
      </c>
      <c r="R24" s="96">
        <f t="shared" si="3"/>
        <v>-6.5752271740988646E-2</v>
      </c>
    </row>
    <row r="25" spans="2:18" s="379" customFormat="1" ht="15">
      <c r="B25" s="459" t="s">
        <v>39</v>
      </c>
      <c r="C25" s="119">
        <v>3171</v>
      </c>
      <c r="D25" s="119">
        <v>64759</v>
      </c>
      <c r="E25" s="119">
        <v>3290</v>
      </c>
      <c r="F25" s="119">
        <v>66267</v>
      </c>
      <c r="G25" s="119">
        <v>3607</v>
      </c>
      <c r="H25" s="119">
        <v>70986</v>
      </c>
      <c r="I25" s="119">
        <v>1653</v>
      </c>
      <c r="J25" s="119">
        <v>26893</v>
      </c>
      <c r="K25" s="119" t="s">
        <v>357</v>
      </c>
      <c r="L25" s="119" t="s">
        <v>357</v>
      </c>
      <c r="M25" s="119">
        <v>2836</v>
      </c>
      <c r="N25" s="119">
        <v>52940</v>
      </c>
      <c r="O25" s="119">
        <v>2918</v>
      </c>
      <c r="P25" s="119">
        <v>56625</v>
      </c>
      <c r="Q25" s="96">
        <f t="shared" si="2"/>
        <v>-7.9785556606748659E-2</v>
      </c>
      <c r="R25" s="96">
        <f t="shared" si="3"/>
        <v>-0.12560416312790501</v>
      </c>
    </row>
    <row r="26" spans="2:18" s="379" customFormat="1" ht="15">
      <c r="B26" s="459" t="s">
        <v>40</v>
      </c>
      <c r="C26" s="119">
        <v>166</v>
      </c>
      <c r="D26" s="119">
        <v>2842</v>
      </c>
      <c r="E26" s="119">
        <v>159</v>
      </c>
      <c r="F26" s="119">
        <v>2691</v>
      </c>
      <c r="G26" s="119">
        <v>205</v>
      </c>
      <c r="H26" s="119">
        <v>5725</v>
      </c>
      <c r="I26" s="119">
        <v>61</v>
      </c>
      <c r="J26" s="119">
        <v>148</v>
      </c>
      <c r="K26" s="119" t="s">
        <v>357</v>
      </c>
      <c r="L26" s="119" t="s">
        <v>357</v>
      </c>
      <c r="M26" s="119">
        <v>50</v>
      </c>
      <c r="N26" s="119">
        <v>3924</v>
      </c>
      <c r="O26" s="119">
        <v>118</v>
      </c>
      <c r="P26" s="119">
        <v>5647</v>
      </c>
      <c r="Q26" s="96">
        <f t="shared" si="2"/>
        <v>-0.28915662650602408</v>
      </c>
      <c r="R26" s="96">
        <f t="shared" si="3"/>
        <v>0.98698099929627026</v>
      </c>
    </row>
    <row r="27" spans="2:18" s="379" customFormat="1">
      <c r="B27" s="16"/>
      <c r="C27" s="16"/>
      <c r="D27" s="16"/>
      <c r="E27" s="16"/>
      <c r="F27" s="16"/>
      <c r="G27" s="16"/>
      <c r="H27" s="16"/>
      <c r="I27" s="16"/>
      <c r="J27" s="16"/>
      <c r="K27" s="16"/>
      <c r="L27" s="16"/>
      <c r="M27" s="16"/>
      <c r="N27" s="16"/>
      <c r="O27" s="16"/>
      <c r="P27" s="16"/>
      <c r="Q27" s="18"/>
      <c r="R27" s="18"/>
    </row>
    <row r="28" spans="2:18" s="379" customFormat="1" ht="15">
      <c r="B28" s="459" t="s">
        <v>78</v>
      </c>
      <c r="C28" s="139">
        <f t="shared" ref="C28:N28" si="4">SUM(C15:C26)</f>
        <v>39321</v>
      </c>
      <c r="D28" s="139">
        <f t="shared" si="4"/>
        <v>664659</v>
      </c>
      <c r="E28" s="139">
        <f t="shared" si="4"/>
        <v>40904</v>
      </c>
      <c r="F28" s="139">
        <f t="shared" si="4"/>
        <v>696194</v>
      </c>
      <c r="G28" s="139">
        <f t="shared" si="4"/>
        <v>41932</v>
      </c>
      <c r="H28" s="139">
        <f t="shared" si="4"/>
        <v>714667</v>
      </c>
      <c r="I28" s="139">
        <f t="shared" si="4"/>
        <v>31670</v>
      </c>
      <c r="J28" s="139">
        <f t="shared" si="4"/>
        <v>521232</v>
      </c>
      <c r="K28" s="139">
        <f t="shared" si="4"/>
        <v>17367</v>
      </c>
      <c r="L28" s="139">
        <f t="shared" si="4"/>
        <v>261334</v>
      </c>
      <c r="M28" s="139">
        <f t="shared" si="4"/>
        <v>21032</v>
      </c>
      <c r="N28" s="139">
        <f t="shared" si="4"/>
        <v>359865</v>
      </c>
      <c r="O28" s="139">
        <f t="shared" ref="O28:P28" si="5">SUM(O15:O26)</f>
        <v>32737</v>
      </c>
      <c r="P28" s="139">
        <f t="shared" si="5"/>
        <v>552943</v>
      </c>
      <c r="Q28" s="125">
        <f>(O28-C28)/C28</f>
        <v>-0.16744233361308206</v>
      </c>
      <c r="R28" s="125">
        <f>(P28-D28)/D28</f>
        <v>-0.16808017344232154</v>
      </c>
    </row>
    <row r="29" spans="2:18" s="379" customFormat="1">
      <c r="B29" s="16"/>
      <c r="C29" s="16"/>
      <c r="D29" s="16"/>
      <c r="E29" s="16"/>
      <c r="F29" s="16"/>
      <c r="G29" s="16"/>
      <c r="H29" s="16"/>
      <c r="I29" s="16"/>
      <c r="J29" s="16"/>
      <c r="K29" s="16"/>
      <c r="L29" s="16"/>
      <c r="M29" s="16"/>
      <c r="N29" s="16"/>
      <c r="O29" s="16"/>
      <c r="P29" s="16"/>
      <c r="Q29" s="18"/>
      <c r="R29" s="18"/>
    </row>
    <row r="30" spans="2:18" s="379" customFormat="1" ht="30">
      <c r="B30" s="250" t="s">
        <v>89</v>
      </c>
      <c r="C30" s="437">
        <f t="shared" ref="C30:N30" si="6">SUM(C18:C23)</f>
        <v>26298</v>
      </c>
      <c r="D30" s="437">
        <f t="shared" si="6"/>
        <v>442395</v>
      </c>
      <c r="E30" s="437">
        <f t="shared" si="6"/>
        <v>27059</v>
      </c>
      <c r="F30" s="437">
        <f t="shared" si="6"/>
        <v>458141</v>
      </c>
      <c r="G30" s="437">
        <f t="shared" si="6"/>
        <v>26816</v>
      </c>
      <c r="H30" s="437">
        <f t="shared" si="6"/>
        <v>454579</v>
      </c>
      <c r="I30" s="437">
        <f t="shared" si="6"/>
        <v>22491</v>
      </c>
      <c r="J30" s="437">
        <f t="shared" si="6"/>
        <v>376911</v>
      </c>
      <c r="K30" s="437">
        <f t="shared" si="6"/>
        <v>9687</v>
      </c>
      <c r="L30" s="437">
        <f t="shared" si="6"/>
        <v>153801</v>
      </c>
      <c r="M30" s="437">
        <f t="shared" si="6"/>
        <v>14513</v>
      </c>
      <c r="N30" s="437">
        <f t="shared" si="6"/>
        <v>237514</v>
      </c>
      <c r="O30" s="437">
        <f t="shared" ref="O30:P30" si="7">SUM(O18:O23)</f>
        <v>21969</v>
      </c>
      <c r="P30" s="437">
        <f t="shared" si="7"/>
        <v>367996</v>
      </c>
      <c r="Q30" s="125">
        <f>(O30-C30)/C30</f>
        <v>-0.16461327857631758</v>
      </c>
      <c r="R30" s="125">
        <f>(P30-D30)/D30</f>
        <v>-0.16817323884763616</v>
      </c>
    </row>
  </sheetData>
  <mergeCells count="18">
    <mergeCell ref="M14:N14"/>
    <mergeCell ref="O14:P14"/>
    <mergeCell ref="Q14:R14"/>
    <mergeCell ref="C14:D14"/>
    <mergeCell ref="E14:F14"/>
    <mergeCell ref="G14:H14"/>
    <mergeCell ref="I14:J14"/>
    <mergeCell ref="K14:L14"/>
    <mergeCell ref="M12:N12"/>
    <mergeCell ref="Q12:R12"/>
    <mergeCell ref="B2:R4"/>
    <mergeCell ref="B5:R5"/>
    <mergeCell ref="G12:H12"/>
    <mergeCell ref="I12:J12"/>
    <mergeCell ref="K12:L12"/>
    <mergeCell ref="C12:D12"/>
    <mergeCell ref="E12:F12"/>
    <mergeCell ref="O12:P12"/>
  </mergeCells>
  <pageMargins left="0.7" right="0.7" top="0.75" bottom="0.75" header="0.3" footer="0.3"/>
  <pageSetup paperSize="9" scale="41"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188"/>
    <pageSetUpPr fitToPage="1"/>
  </sheetPr>
  <dimension ref="B1:L31"/>
  <sheetViews>
    <sheetView showGridLines="0" zoomScaleNormal="100" workbookViewId="0">
      <selection activeCell="B2" sqref="B2:I4"/>
    </sheetView>
  </sheetViews>
  <sheetFormatPr baseColWidth="10" defaultColWidth="11.5703125" defaultRowHeight="14.25"/>
  <cols>
    <col min="1" max="1" width="11.5703125" style="2"/>
    <col min="2" max="2" width="17.140625" style="2" customWidth="1"/>
    <col min="3" max="8" width="17.28515625" style="2" customWidth="1"/>
    <col min="9" max="9" width="15.5703125" style="2" customWidth="1"/>
    <col min="10" max="16384" width="11.5703125" style="2"/>
  </cols>
  <sheetData>
    <row r="1" spans="2:12" ht="15" thickBot="1"/>
    <row r="2" spans="2:12" ht="14.45" customHeight="1">
      <c r="B2" s="757" t="s">
        <v>283</v>
      </c>
      <c r="C2" s="758"/>
      <c r="D2" s="758"/>
      <c r="E2" s="758"/>
      <c r="F2" s="758"/>
      <c r="G2" s="758"/>
      <c r="H2" s="758"/>
      <c r="I2" s="759"/>
    </row>
    <row r="3" spans="2:12" ht="14.45" customHeight="1">
      <c r="B3" s="751"/>
      <c r="C3" s="752"/>
      <c r="D3" s="752"/>
      <c r="E3" s="752"/>
      <c r="F3" s="752"/>
      <c r="G3" s="752"/>
      <c r="H3" s="752"/>
      <c r="I3" s="760"/>
    </row>
    <row r="4" spans="2:12" ht="15" customHeight="1" thickBot="1">
      <c r="B4" s="761"/>
      <c r="C4" s="762"/>
      <c r="D4" s="762"/>
      <c r="E4" s="762"/>
      <c r="F4" s="762"/>
      <c r="G4" s="762"/>
      <c r="H4" s="762"/>
      <c r="I4" s="763"/>
    </row>
    <row r="5" spans="2:12">
      <c r="B5" s="746" t="s">
        <v>87</v>
      </c>
      <c r="C5" s="746"/>
      <c r="D5" s="746"/>
      <c r="E5" s="746"/>
      <c r="F5" s="746"/>
      <c r="G5" s="746"/>
      <c r="H5" s="746"/>
      <c r="I5" s="746"/>
    </row>
    <row r="6" spans="2:12" ht="15">
      <c r="B6" s="20"/>
      <c r="C6" s="20"/>
      <c r="D6" s="20"/>
      <c r="E6" s="20"/>
      <c r="F6" s="20"/>
      <c r="G6" s="20"/>
      <c r="H6" s="20"/>
      <c r="I6" s="20"/>
    </row>
    <row r="7" spans="2:12" ht="18">
      <c r="B7" s="68" t="s">
        <v>43</v>
      </c>
      <c r="C7" s="68"/>
      <c r="D7" s="400"/>
      <c r="E7" s="228" t="s">
        <v>197</v>
      </c>
      <c r="F7" s="228"/>
      <c r="G7" s="414"/>
      <c r="H7" s="709" t="s">
        <v>106</v>
      </c>
      <c r="I7" s="709"/>
      <c r="L7" s="29"/>
    </row>
    <row r="8" spans="2:12" s="7" customFormat="1" ht="25.5" customHeight="1">
      <c r="B8" s="138" t="s">
        <v>363</v>
      </c>
      <c r="C8" s="138"/>
      <c r="D8" s="413"/>
      <c r="E8" s="173" t="s">
        <v>437</v>
      </c>
      <c r="F8" s="173"/>
      <c r="G8" s="415"/>
      <c r="H8" s="764" t="s">
        <v>362</v>
      </c>
      <c r="I8" s="764"/>
      <c r="J8" s="2"/>
    </row>
    <row r="9" spans="2:12" ht="15">
      <c r="B9" s="145"/>
      <c r="C9" s="20"/>
      <c r="D9" s="20"/>
      <c r="E9" s="20"/>
      <c r="F9" s="20"/>
      <c r="G9" s="20"/>
      <c r="H9" s="20"/>
      <c r="I9" s="20"/>
    </row>
    <row r="10" spans="2:12" ht="15" customHeight="1">
      <c r="C10" s="681" t="s">
        <v>284</v>
      </c>
      <c r="D10" s="681"/>
      <c r="E10" s="681"/>
      <c r="F10" s="681"/>
      <c r="G10" s="681"/>
      <c r="H10" s="681"/>
      <c r="I10" s="681"/>
    </row>
    <row r="11" spans="2:12" ht="28.15" customHeight="1">
      <c r="C11" s="749" t="s">
        <v>88</v>
      </c>
      <c r="D11" s="756"/>
      <c r="E11" s="756"/>
      <c r="F11" s="756"/>
      <c r="G11" s="756"/>
      <c r="H11" s="756"/>
      <c r="I11" s="750"/>
    </row>
    <row r="12" spans="2:12" ht="15">
      <c r="C12" s="250">
        <v>2016</v>
      </c>
      <c r="D12" s="250">
        <v>2017</v>
      </c>
      <c r="E12" s="250">
        <v>2018</v>
      </c>
      <c r="F12" s="250">
        <v>2019</v>
      </c>
      <c r="G12" s="250">
        <v>2020</v>
      </c>
      <c r="H12" s="250">
        <v>2021</v>
      </c>
      <c r="I12" s="250">
        <v>2021</v>
      </c>
    </row>
    <row r="13" spans="2:12" ht="45">
      <c r="B13" s="459" t="s">
        <v>359</v>
      </c>
      <c r="C13" s="487">
        <v>6</v>
      </c>
      <c r="D13" s="487">
        <v>5</v>
      </c>
      <c r="E13" s="487">
        <v>6</v>
      </c>
      <c r="F13" s="487">
        <v>3</v>
      </c>
      <c r="G13" s="487">
        <v>3</v>
      </c>
      <c r="H13" s="487">
        <v>4</v>
      </c>
      <c r="I13" s="487">
        <v>3</v>
      </c>
    </row>
    <row r="14" spans="2:12" ht="15">
      <c r="B14" s="250" t="s">
        <v>35</v>
      </c>
      <c r="C14" s="311">
        <v>24689</v>
      </c>
      <c r="D14" s="311">
        <v>16793</v>
      </c>
      <c r="E14" s="311">
        <v>13345</v>
      </c>
      <c r="F14" s="311">
        <v>11215</v>
      </c>
      <c r="G14" s="311">
        <v>16033</v>
      </c>
      <c r="H14" s="311">
        <v>0</v>
      </c>
      <c r="I14" s="311">
        <v>10151</v>
      </c>
    </row>
    <row r="15" spans="2:12" ht="15">
      <c r="B15" s="250" t="s">
        <v>36</v>
      </c>
      <c r="C15" s="119">
        <v>37146</v>
      </c>
      <c r="D15" s="119">
        <v>26028</v>
      </c>
      <c r="E15" s="119">
        <v>22792</v>
      </c>
      <c r="F15" s="119">
        <v>13734</v>
      </c>
      <c r="G15" s="119">
        <v>17838</v>
      </c>
      <c r="H15" s="119">
        <v>224</v>
      </c>
      <c r="I15" s="119">
        <v>14546</v>
      </c>
    </row>
    <row r="16" spans="2:12" ht="15">
      <c r="B16" s="250" t="s">
        <v>37</v>
      </c>
      <c r="C16" s="119">
        <v>46015</v>
      </c>
      <c r="D16" s="119">
        <v>35414</v>
      </c>
      <c r="E16" s="119">
        <v>35651</v>
      </c>
      <c r="F16" s="119">
        <v>18278</v>
      </c>
      <c r="G16" s="119">
        <v>9306</v>
      </c>
      <c r="H16" s="119">
        <v>356</v>
      </c>
      <c r="I16" s="119">
        <v>21435</v>
      </c>
    </row>
    <row r="17" spans="2:9" ht="15">
      <c r="B17" s="250" t="s">
        <v>24</v>
      </c>
      <c r="C17" s="119">
        <v>39104</v>
      </c>
      <c r="D17" s="119">
        <v>30455</v>
      </c>
      <c r="E17" s="119">
        <v>32312</v>
      </c>
      <c r="F17" s="119">
        <v>17483</v>
      </c>
      <c r="G17" s="119">
        <v>0</v>
      </c>
      <c r="H17" s="119">
        <v>194</v>
      </c>
      <c r="I17" s="119">
        <v>19857</v>
      </c>
    </row>
    <row r="18" spans="2:9" ht="15">
      <c r="B18" s="250" t="s">
        <v>25</v>
      </c>
      <c r="C18" s="119">
        <v>38023</v>
      </c>
      <c r="D18" s="119">
        <v>32899</v>
      </c>
      <c r="E18" s="119">
        <v>32445</v>
      </c>
      <c r="F18" s="119">
        <v>19153</v>
      </c>
      <c r="G18" s="119">
        <v>0</v>
      </c>
      <c r="H18" s="119">
        <v>1589</v>
      </c>
      <c r="I18" s="119">
        <v>20014</v>
      </c>
    </row>
    <row r="19" spans="2:9" ht="15">
      <c r="B19" s="250" t="s">
        <v>26</v>
      </c>
      <c r="C19" s="119">
        <v>28269</v>
      </c>
      <c r="D19" s="119">
        <v>27790</v>
      </c>
      <c r="E19" s="119">
        <v>29321</v>
      </c>
      <c r="F19" s="119">
        <v>15756</v>
      </c>
      <c r="G19" s="119">
        <v>2223</v>
      </c>
      <c r="H19" s="119">
        <v>17164</v>
      </c>
      <c r="I19" s="119">
        <v>17573</v>
      </c>
    </row>
    <row r="20" spans="2:9" ht="15">
      <c r="B20" s="250" t="s">
        <v>27</v>
      </c>
      <c r="C20" s="119">
        <v>21252</v>
      </c>
      <c r="D20" s="119">
        <v>15879</v>
      </c>
      <c r="E20" s="119">
        <v>18254</v>
      </c>
      <c r="F20" s="119">
        <v>8916</v>
      </c>
      <c r="G20" s="119">
        <v>11399</v>
      </c>
      <c r="H20" s="119">
        <v>14612</v>
      </c>
      <c r="I20" s="119">
        <v>11690</v>
      </c>
    </row>
    <row r="21" spans="2:9" ht="15">
      <c r="B21" s="250" t="s">
        <v>28</v>
      </c>
      <c r="C21" s="119">
        <v>25911</v>
      </c>
      <c r="D21" s="119">
        <v>19257</v>
      </c>
      <c r="E21" s="119">
        <v>22579</v>
      </c>
      <c r="F21" s="119">
        <v>11715</v>
      </c>
      <c r="G21" s="119">
        <v>15781</v>
      </c>
      <c r="H21" s="119">
        <v>14496</v>
      </c>
      <c r="I21" s="119">
        <v>16001</v>
      </c>
    </row>
    <row r="22" spans="2:9" ht="15">
      <c r="B22" s="250" t="s">
        <v>29</v>
      </c>
      <c r="C22" s="119">
        <v>41789</v>
      </c>
      <c r="D22" s="119">
        <v>27578</v>
      </c>
      <c r="E22" s="119">
        <v>37052</v>
      </c>
      <c r="F22" s="119">
        <v>17991</v>
      </c>
      <c r="G22" s="119">
        <v>24951</v>
      </c>
      <c r="H22" s="119">
        <v>22082</v>
      </c>
      <c r="I22" s="119">
        <v>20854</v>
      </c>
    </row>
    <row r="23" spans="2:9" ht="15">
      <c r="B23" s="250" t="s">
        <v>38</v>
      </c>
      <c r="C23" s="119">
        <v>33535</v>
      </c>
      <c r="D23" s="119">
        <v>26501</v>
      </c>
      <c r="E23" s="119">
        <v>33767</v>
      </c>
      <c r="F23" s="119">
        <v>15735</v>
      </c>
      <c r="G23" s="119">
        <v>22037</v>
      </c>
      <c r="H23" s="119">
        <v>22031</v>
      </c>
      <c r="I23" s="119">
        <v>21895</v>
      </c>
    </row>
    <row r="24" spans="2:9" ht="15">
      <c r="B24" s="250" t="s">
        <v>39</v>
      </c>
      <c r="C24" s="119">
        <v>24277</v>
      </c>
      <c r="D24" s="119">
        <v>24312</v>
      </c>
      <c r="E24" s="119">
        <v>30859</v>
      </c>
      <c r="F24" s="119">
        <v>12962</v>
      </c>
      <c r="G24" s="119">
        <v>5</v>
      </c>
      <c r="H24" s="119">
        <v>16419</v>
      </c>
      <c r="I24" s="119">
        <v>15055</v>
      </c>
    </row>
    <row r="25" spans="2:9" ht="15">
      <c r="B25" s="250" t="s">
        <v>40</v>
      </c>
      <c r="C25" s="119">
        <v>14208</v>
      </c>
      <c r="D25" s="119">
        <v>12190</v>
      </c>
      <c r="E25" s="119">
        <v>16535</v>
      </c>
      <c r="F25" s="119">
        <v>5152</v>
      </c>
      <c r="G25" s="119">
        <v>43</v>
      </c>
      <c r="H25" s="119">
        <v>6674</v>
      </c>
      <c r="I25" s="119">
        <v>4177</v>
      </c>
    </row>
    <row r="26" spans="2:9">
      <c r="B26" s="16"/>
      <c r="C26" s="16"/>
      <c r="D26" s="16"/>
      <c r="E26" s="17"/>
      <c r="F26" s="17"/>
      <c r="G26" s="17"/>
      <c r="H26" s="17"/>
      <c r="I26" s="17"/>
    </row>
    <row r="27" spans="2:9" ht="15">
      <c r="B27" s="250" t="s">
        <v>78</v>
      </c>
      <c r="C27" s="139">
        <f t="shared" ref="C27:H27" si="0">SUM(C14:C25)</f>
        <v>374218</v>
      </c>
      <c r="D27" s="139">
        <f t="shared" si="0"/>
        <v>295096</v>
      </c>
      <c r="E27" s="139">
        <f t="shared" si="0"/>
        <v>324912</v>
      </c>
      <c r="F27" s="139">
        <f t="shared" si="0"/>
        <v>168090</v>
      </c>
      <c r="G27" s="139">
        <f t="shared" si="0"/>
        <v>119616</v>
      </c>
      <c r="H27" s="139">
        <f t="shared" si="0"/>
        <v>115841</v>
      </c>
      <c r="I27" s="139">
        <f t="shared" ref="I27" si="1">SUM(I14:I25)</f>
        <v>193248</v>
      </c>
    </row>
    <row r="28" spans="2:9">
      <c r="B28" s="16"/>
      <c r="C28" s="16"/>
      <c r="D28" s="16"/>
      <c r="E28" s="17"/>
      <c r="F28" s="17"/>
      <c r="G28" s="17"/>
      <c r="H28" s="17"/>
      <c r="I28" s="17"/>
    </row>
    <row r="29" spans="2:9" ht="30">
      <c r="B29" s="250" t="s">
        <v>89</v>
      </c>
      <c r="C29" s="139">
        <f t="shared" ref="C29:H29" si="2">SUM(C17:C22)</f>
        <v>194348</v>
      </c>
      <c r="D29" s="139">
        <f t="shared" si="2"/>
        <v>153858</v>
      </c>
      <c r="E29" s="139">
        <f t="shared" si="2"/>
        <v>171963</v>
      </c>
      <c r="F29" s="139">
        <f t="shared" si="2"/>
        <v>91014</v>
      </c>
      <c r="G29" s="139">
        <f t="shared" si="2"/>
        <v>54354</v>
      </c>
      <c r="H29" s="139">
        <f t="shared" si="2"/>
        <v>70137</v>
      </c>
      <c r="I29" s="139">
        <f t="shared" ref="I29" si="3">SUM(I17:I22)</f>
        <v>105989</v>
      </c>
    </row>
    <row r="30" spans="2:9">
      <c r="B30" s="16"/>
      <c r="C30" s="16"/>
      <c r="D30" s="16"/>
      <c r="E30" s="16"/>
      <c r="F30" s="17"/>
      <c r="G30" s="17"/>
      <c r="H30" s="17"/>
      <c r="I30" s="18"/>
    </row>
    <row r="31" spans="2:9">
      <c r="B31" s="16"/>
      <c r="C31" s="16"/>
      <c r="D31" s="16"/>
      <c r="E31" s="16"/>
      <c r="F31" s="17"/>
      <c r="G31" s="17"/>
      <c r="H31" s="17"/>
      <c r="I31" s="18"/>
    </row>
  </sheetData>
  <mergeCells count="6">
    <mergeCell ref="C11:I11"/>
    <mergeCell ref="C10:I10"/>
    <mergeCell ref="B2:I4"/>
    <mergeCell ref="B5:I5"/>
    <mergeCell ref="H8:I8"/>
    <mergeCell ref="H7:I7"/>
  </mergeCells>
  <pageMargins left="0.7" right="0.7" top="0.75" bottom="0.75" header="0.3" footer="0.3"/>
  <pageSetup paperSize="9" scale="7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188"/>
  </sheetPr>
  <dimension ref="A1:J30"/>
  <sheetViews>
    <sheetView showGridLines="0" zoomScaleNormal="100" workbookViewId="0">
      <selection activeCell="B2" sqref="B2:J4"/>
    </sheetView>
  </sheetViews>
  <sheetFormatPr baseColWidth="10" defaultColWidth="11.5703125" defaultRowHeight="14.25"/>
  <cols>
    <col min="1" max="1" width="11.5703125" style="2"/>
    <col min="2" max="2" width="19" style="2" customWidth="1"/>
    <col min="3" max="3" width="14.85546875" style="2" bestFit="1" customWidth="1"/>
    <col min="4" max="6" width="11.5703125" style="2"/>
    <col min="7" max="7" width="14.42578125" style="2" bestFit="1" customWidth="1"/>
    <col min="8" max="9" width="11.5703125" style="2"/>
    <col min="10" max="10" width="17.28515625" style="2" customWidth="1"/>
    <col min="11" max="16384" width="11.5703125" style="2"/>
  </cols>
  <sheetData>
    <row r="1" spans="1:10" ht="15" thickBot="1"/>
    <row r="2" spans="1:10" ht="14.45" customHeight="1">
      <c r="B2" s="757" t="s">
        <v>265</v>
      </c>
      <c r="C2" s="765"/>
      <c r="D2" s="765"/>
      <c r="E2" s="765"/>
      <c r="F2" s="765"/>
      <c r="G2" s="765"/>
      <c r="H2" s="765"/>
      <c r="I2" s="765"/>
      <c r="J2" s="766"/>
    </row>
    <row r="3" spans="1:10" ht="14.45" customHeight="1">
      <c r="B3" s="767"/>
      <c r="C3" s="768"/>
      <c r="D3" s="768"/>
      <c r="E3" s="768"/>
      <c r="F3" s="768"/>
      <c r="G3" s="768"/>
      <c r="H3" s="768"/>
      <c r="I3" s="768"/>
      <c r="J3" s="769"/>
    </row>
    <row r="4" spans="1:10" ht="15" customHeight="1" thickBot="1">
      <c r="B4" s="770"/>
      <c r="C4" s="771"/>
      <c r="D4" s="771"/>
      <c r="E4" s="771"/>
      <c r="F4" s="771"/>
      <c r="G4" s="771"/>
      <c r="H4" s="771"/>
      <c r="I4" s="771"/>
      <c r="J4" s="772"/>
    </row>
    <row r="5" spans="1:10">
      <c r="B5" s="746" t="s">
        <v>87</v>
      </c>
      <c r="C5" s="746"/>
      <c r="D5" s="746"/>
      <c r="E5" s="746"/>
      <c r="F5" s="746"/>
      <c r="G5" s="746"/>
      <c r="H5" s="746"/>
      <c r="I5" s="746"/>
      <c r="J5" s="746"/>
    </row>
    <row r="6" spans="1:10">
      <c r="B6" s="392"/>
      <c r="C6" s="392"/>
      <c r="D6" s="392"/>
      <c r="E6" s="392"/>
      <c r="F6" s="392"/>
      <c r="G6" s="392"/>
      <c r="H6" s="392"/>
      <c r="I6" s="392"/>
      <c r="J6" s="392"/>
    </row>
    <row r="7" spans="1:10" ht="18">
      <c r="B7" s="68" t="s">
        <v>43</v>
      </c>
      <c r="C7" s="68"/>
      <c r="D7" s="68"/>
      <c r="E7" s="400"/>
      <c r="G7" s="228" t="s">
        <v>197</v>
      </c>
      <c r="H7" s="228"/>
      <c r="I7" s="228"/>
      <c r="J7" s="228"/>
    </row>
    <row r="8" spans="1:10" ht="15" customHeight="1">
      <c r="A8" s="7"/>
      <c r="B8" s="138" t="s">
        <v>133</v>
      </c>
      <c r="C8" s="138"/>
      <c r="D8" s="138"/>
      <c r="E8" s="413"/>
      <c r="G8" s="191" t="s">
        <v>211</v>
      </c>
      <c r="H8" s="191"/>
      <c r="I8" s="191"/>
      <c r="J8" s="191"/>
    </row>
    <row r="9" spans="1:10" ht="15">
      <c r="B9" s="20"/>
      <c r="C9" s="20"/>
      <c r="D9" s="20"/>
      <c r="E9" s="20"/>
      <c r="F9" s="20"/>
      <c r="G9" s="20"/>
      <c r="H9" s="20"/>
      <c r="I9" s="20"/>
      <c r="J9" s="20"/>
    </row>
    <row r="10" spans="1:10" ht="14.45" customHeight="1">
      <c r="B10" s="378"/>
      <c r="C10" s="749" t="s">
        <v>209</v>
      </c>
      <c r="D10" s="756"/>
      <c r="E10" s="756"/>
      <c r="F10" s="756"/>
      <c r="G10" s="756"/>
      <c r="H10" s="756"/>
      <c r="I10" s="750"/>
    </row>
    <row r="11" spans="1:10" ht="13.9" customHeight="1">
      <c r="B11" s="378"/>
      <c r="C11" s="749" t="s">
        <v>90</v>
      </c>
      <c r="D11" s="756"/>
      <c r="E11" s="756"/>
      <c r="F11" s="756"/>
      <c r="G11" s="756"/>
      <c r="H11" s="756"/>
      <c r="I11" s="750"/>
    </row>
    <row r="12" spans="1:10" ht="15">
      <c r="B12" s="250" t="s">
        <v>41</v>
      </c>
      <c r="C12" s="250">
        <v>2016</v>
      </c>
      <c r="D12" s="250">
        <v>2017</v>
      </c>
      <c r="E12" s="250">
        <v>2018</v>
      </c>
      <c r="F12" s="250">
        <v>2019</v>
      </c>
      <c r="G12" s="250">
        <v>2020</v>
      </c>
      <c r="H12" s="250">
        <v>2021</v>
      </c>
      <c r="I12" s="250">
        <v>2022</v>
      </c>
    </row>
    <row r="13" spans="1:10" ht="30">
      <c r="B13" s="250" t="s">
        <v>208</v>
      </c>
      <c r="C13" s="250" t="s">
        <v>205</v>
      </c>
      <c r="D13" s="250" t="s">
        <v>206</v>
      </c>
      <c r="E13" s="250" t="s">
        <v>207</v>
      </c>
      <c r="F13" s="250" t="s">
        <v>207</v>
      </c>
      <c r="G13" s="250" t="s">
        <v>360</v>
      </c>
      <c r="H13" s="250" t="s">
        <v>207</v>
      </c>
      <c r="I13" s="250" t="s">
        <v>207</v>
      </c>
    </row>
    <row r="14" spans="1:10">
      <c r="D14" s="16"/>
      <c r="E14" s="16"/>
      <c r="F14" s="16"/>
      <c r="G14" s="16"/>
      <c r="H14" s="16"/>
      <c r="I14" s="16"/>
    </row>
    <row r="15" spans="1:10" ht="15">
      <c r="B15" s="250" t="s">
        <v>35</v>
      </c>
      <c r="C15" s="118">
        <v>439</v>
      </c>
      <c r="D15" s="119">
        <v>277</v>
      </c>
      <c r="E15" s="119">
        <v>83</v>
      </c>
      <c r="F15" s="119">
        <v>319</v>
      </c>
      <c r="G15" s="119">
        <v>576</v>
      </c>
      <c r="H15" s="119">
        <v>430</v>
      </c>
      <c r="I15" s="119">
        <v>680</v>
      </c>
    </row>
    <row r="16" spans="1:10" ht="15">
      <c r="B16" s="250" t="s">
        <v>36</v>
      </c>
      <c r="C16" s="118">
        <v>563</v>
      </c>
      <c r="D16" s="119">
        <v>615</v>
      </c>
      <c r="E16" s="119">
        <v>82</v>
      </c>
      <c r="F16" s="119">
        <v>476</v>
      </c>
      <c r="G16" s="119">
        <v>548</v>
      </c>
      <c r="H16" s="119">
        <v>937</v>
      </c>
      <c r="I16" s="119">
        <v>943</v>
      </c>
    </row>
    <row r="17" spans="2:9" ht="15">
      <c r="B17" s="250" t="s">
        <v>37</v>
      </c>
      <c r="C17" s="118">
        <v>1370</v>
      </c>
      <c r="D17" s="119">
        <v>987</v>
      </c>
      <c r="E17" s="119">
        <v>193</v>
      </c>
      <c r="F17" s="119">
        <v>620</v>
      </c>
      <c r="G17" s="119">
        <v>245</v>
      </c>
      <c r="H17" s="119">
        <v>1187</v>
      </c>
      <c r="I17" s="119">
        <v>1206</v>
      </c>
    </row>
    <row r="18" spans="2:9" ht="15">
      <c r="B18" s="250" t="s">
        <v>24</v>
      </c>
      <c r="C18" s="118">
        <v>3048</v>
      </c>
      <c r="D18" s="119">
        <v>2979</v>
      </c>
      <c r="E18" s="119">
        <v>524</v>
      </c>
      <c r="F18" s="119">
        <v>1133</v>
      </c>
      <c r="G18" s="119"/>
      <c r="H18" s="119">
        <v>1340</v>
      </c>
      <c r="I18" s="119">
        <v>1838</v>
      </c>
    </row>
    <row r="19" spans="2:9" ht="15">
      <c r="B19" s="250" t="s">
        <v>25</v>
      </c>
      <c r="C19" s="118">
        <v>4371</v>
      </c>
      <c r="D19" s="119">
        <v>2485</v>
      </c>
      <c r="E19" s="119">
        <v>1005</v>
      </c>
      <c r="F19" s="119">
        <v>1396</v>
      </c>
      <c r="G19" s="119">
        <v>831</v>
      </c>
      <c r="H19" s="119">
        <v>1735</v>
      </c>
      <c r="I19" s="119">
        <v>2531</v>
      </c>
    </row>
    <row r="20" spans="2:9" ht="15">
      <c r="B20" s="250" t="s">
        <v>26</v>
      </c>
      <c r="C20" s="118">
        <v>3218</v>
      </c>
      <c r="D20" s="119">
        <v>2804</v>
      </c>
      <c r="E20" s="119">
        <v>792</v>
      </c>
      <c r="F20" s="119">
        <v>1119</v>
      </c>
      <c r="G20" s="119">
        <v>1562</v>
      </c>
      <c r="H20" s="119">
        <v>1487</v>
      </c>
      <c r="I20" s="119">
        <v>1931</v>
      </c>
    </row>
    <row r="21" spans="2:9" ht="15">
      <c r="B21" s="250" t="s">
        <v>27</v>
      </c>
      <c r="C21" s="118">
        <v>5528</v>
      </c>
      <c r="D21" s="119">
        <v>4545</v>
      </c>
      <c r="E21" s="119">
        <v>1200</v>
      </c>
      <c r="F21" s="119">
        <v>2095</v>
      </c>
      <c r="G21" s="119">
        <v>3377</v>
      </c>
      <c r="H21" s="119">
        <v>2347</v>
      </c>
      <c r="I21" s="119">
        <v>3130</v>
      </c>
    </row>
    <row r="22" spans="2:9" ht="15">
      <c r="B22" s="250" t="s">
        <v>28</v>
      </c>
      <c r="C22" s="118">
        <v>7367</v>
      </c>
      <c r="D22" s="119">
        <v>6212</v>
      </c>
      <c r="E22" s="119">
        <v>1936</v>
      </c>
      <c r="F22" s="119">
        <v>3491</v>
      </c>
      <c r="G22" s="119">
        <v>4356</v>
      </c>
      <c r="H22" s="119">
        <v>3590</v>
      </c>
      <c r="I22" s="119">
        <v>4425</v>
      </c>
    </row>
    <row r="23" spans="2:9" ht="15">
      <c r="B23" s="250" t="s">
        <v>29</v>
      </c>
      <c r="C23" s="118">
        <v>3837</v>
      </c>
      <c r="D23" s="119">
        <v>2759</v>
      </c>
      <c r="E23" s="119">
        <v>282</v>
      </c>
      <c r="F23" s="119">
        <v>1273</v>
      </c>
      <c r="G23" s="119">
        <v>2191</v>
      </c>
      <c r="H23" s="119">
        <v>2062</v>
      </c>
      <c r="I23" s="119">
        <v>2499</v>
      </c>
    </row>
    <row r="24" spans="2:9" ht="15">
      <c r="B24" s="250" t="s">
        <v>38</v>
      </c>
      <c r="C24" s="118">
        <v>3036</v>
      </c>
      <c r="D24" s="119">
        <v>1931</v>
      </c>
      <c r="E24" s="119">
        <v>332</v>
      </c>
      <c r="F24" s="119">
        <v>1095</v>
      </c>
      <c r="G24" s="119">
        <v>1563</v>
      </c>
      <c r="H24" s="119">
        <v>1501</v>
      </c>
      <c r="I24" s="119">
        <v>2166</v>
      </c>
    </row>
    <row r="25" spans="2:9" ht="15">
      <c r="B25" s="250" t="s">
        <v>39</v>
      </c>
      <c r="C25" s="118">
        <v>829</v>
      </c>
      <c r="D25" s="119">
        <v>1126</v>
      </c>
      <c r="E25" s="119">
        <v>168</v>
      </c>
      <c r="F25" s="119">
        <v>152</v>
      </c>
      <c r="G25" s="119">
        <v>98</v>
      </c>
      <c r="H25" s="119">
        <v>772</v>
      </c>
      <c r="I25" s="119">
        <v>1254</v>
      </c>
    </row>
    <row r="26" spans="2:9" ht="15">
      <c r="B26" s="250" t="s">
        <v>40</v>
      </c>
      <c r="C26" s="118">
        <v>850</v>
      </c>
      <c r="D26" s="119">
        <v>1257</v>
      </c>
      <c r="E26" s="119">
        <v>28</v>
      </c>
      <c r="F26" s="119">
        <v>295</v>
      </c>
      <c r="G26" s="119">
        <v>668</v>
      </c>
      <c r="H26" s="119">
        <v>474</v>
      </c>
      <c r="I26" s="119">
        <v>750</v>
      </c>
    </row>
    <row r="27" spans="2:9">
      <c r="B27" s="16"/>
      <c r="C27" s="16"/>
      <c r="D27" s="16"/>
      <c r="E27" s="16"/>
      <c r="F27" s="17"/>
      <c r="G27" s="17"/>
      <c r="H27" s="119"/>
      <c r="I27" s="17"/>
    </row>
    <row r="28" spans="2:9" ht="15">
      <c r="B28" s="250" t="s">
        <v>78</v>
      </c>
      <c r="C28" s="170">
        <v>34456</v>
      </c>
      <c r="D28" s="139">
        <v>27977</v>
      </c>
      <c r="E28" s="139">
        <v>6625</v>
      </c>
      <c r="F28" s="139">
        <v>13464</v>
      </c>
      <c r="G28" s="139">
        <v>16015</v>
      </c>
      <c r="H28" s="139">
        <v>17862</v>
      </c>
      <c r="I28" s="139">
        <f t="shared" ref="I28" si="0">SUM(I15:I26)</f>
        <v>23353</v>
      </c>
    </row>
    <row r="29" spans="2:9">
      <c r="B29" s="16"/>
      <c r="C29" s="16"/>
      <c r="D29" s="16"/>
      <c r="E29" s="16"/>
      <c r="F29" s="17"/>
      <c r="G29" s="17"/>
      <c r="H29" s="17"/>
      <c r="I29" s="17"/>
    </row>
    <row r="30" spans="2:9" ht="30">
      <c r="B30" s="250" t="s">
        <v>287</v>
      </c>
      <c r="C30" s="170">
        <v>27369</v>
      </c>
      <c r="D30" s="139">
        <v>21784</v>
      </c>
      <c r="E30" s="139">
        <v>5739</v>
      </c>
      <c r="F30" s="139">
        <v>10507</v>
      </c>
      <c r="G30" s="139">
        <v>12317</v>
      </c>
      <c r="H30" s="139">
        <v>12561</v>
      </c>
      <c r="I30" s="139">
        <f t="shared" ref="I30" si="1">SUM(I18:I23)</f>
        <v>16354</v>
      </c>
    </row>
  </sheetData>
  <mergeCells count="4">
    <mergeCell ref="B2:J4"/>
    <mergeCell ref="B5:J5"/>
    <mergeCell ref="C10:I10"/>
    <mergeCell ref="C11:I11"/>
  </mergeCells>
  <phoneticPr fontId="110" type="noConversion"/>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92"/>
  <sheetViews>
    <sheetView showGridLines="0" tabSelected="1" zoomScale="80" zoomScaleNormal="80" zoomScaleSheetLayoutView="30" workbookViewId="0">
      <selection activeCell="B2" sqref="B2:O4"/>
    </sheetView>
  </sheetViews>
  <sheetFormatPr baseColWidth="10" defaultColWidth="11.5703125" defaultRowHeight="15"/>
  <cols>
    <col min="1" max="1" width="9.7109375" style="1" customWidth="1"/>
    <col min="2" max="2" width="3.140625" style="1" customWidth="1"/>
    <col min="3" max="3" width="12.42578125" style="1" customWidth="1"/>
    <col min="4" max="4" width="10" style="1" customWidth="1"/>
    <col min="5" max="5" width="19.28515625" style="1" customWidth="1"/>
    <col min="6" max="6" width="24.42578125" style="1" customWidth="1"/>
    <col min="7" max="9" width="11.5703125" style="1"/>
    <col min="10" max="10" width="22" style="1" customWidth="1"/>
    <col min="11" max="16384" width="11.5703125" style="1"/>
  </cols>
  <sheetData>
    <row r="2" spans="2:15" ht="15.6" customHeight="1">
      <c r="B2" s="602" t="s">
        <v>195</v>
      </c>
      <c r="C2" s="602"/>
      <c r="D2" s="602"/>
      <c r="E2" s="602"/>
      <c r="F2" s="602"/>
      <c r="G2" s="602"/>
      <c r="H2" s="602"/>
      <c r="I2" s="602"/>
      <c r="J2" s="602"/>
      <c r="K2" s="602"/>
      <c r="L2" s="602"/>
      <c r="M2" s="602"/>
      <c r="N2" s="602"/>
      <c r="O2" s="602"/>
    </row>
    <row r="3" spans="2:15" ht="15.6" customHeight="1">
      <c r="B3" s="602"/>
      <c r="C3" s="602"/>
      <c r="D3" s="602"/>
      <c r="E3" s="602"/>
      <c r="F3" s="602"/>
      <c r="G3" s="602"/>
      <c r="H3" s="602"/>
      <c r="I3" s="602"/>
      <c r="J3" s="602"/>
      <c r="K3" s="602"/>
      <c r="L3" s="602"/>
      <c r="M3" s="602"/>
      <c r="N3" s="602"/>
      <c r="O3" s="602"/>
    </row>
    <row r="4" spans="2:15" ht="39.75" customHeight="1">
      <c r="B4" s="602"/>
      <c r="C4" s="602"/>
      <c r="D4" s="602"/>
      <c r="E4" s="602"/>
      <c r="F4" s="602"/>
      <c r="G4" s="602"/>
      <c r="H4" s="602"/>
      <c r="I4" s="602"/>
      <c r="J4" s="602"/>
      <c r="K4" s="602"/>
      <c r="L4" s="602"/>
      <c r="M4" s="602"/>
      <c r="N4" s="602"/>
      <c r="O4" s="602"/>
    </row>
    <row r="5" spans="2:15" ht="15.75" thickBot="1"/>
    <row r="6" spans="2:15">
      <c r="B6" s="56"/>
      <c r="C6" s="57"/>
      <c r="D6" s="57"/>
      <c r="E6" s="57"/>
      <c r="F6" s="57"/>
      <c r="G6" s="57"/>
      <c r="H6" s="57"/>
      <c r="I6" s="57"/>
      <c r="J6" s="57"/>
      <c r="K6" s="57"/>
      <c r="L6" s="57"/>
      <c r="M6" s="57"/>
      <c r="N6" s="57"/>
      <c r="O6" s="58"/>
    </row>
    <row r="7" spans="2:15" ht="26.25">
      <c r="B7" s="59"/>
      <c r="C7" s="603" t="s">
        <v>452</v>
      </c>
      <c r="D7" s="603"/>
      <c r="E7" s="603"/>
      <c r="F7" s="603"/>
      <c r="G7" s="603"/>
      <c r="H7" s="603"/>
      <c r="I7" s="603"/>
      <c r="J7" s="603"/>
      <c r="K7" s="603"/>
      <c r="L7" s="603"/>
      <c r="M7" s="603"/>
      <c r="N7" s="603"/>
      <c r="O7" s="60"/>
    </row>
    <row r="8" spans="2:15" ht="12" customHeight="1">
      <c r="B8" s="59"/>
      <c r="C8" s="61"/>
      <c r="D8" s="61"/>
      <c r="E8" s="61"/>
      <c r="F8" s="61"/>
      <c r="G8" s="61"/>
      <c r="H8" s="61"/>
      <c r="I8" s="61"/>
      <c r="J8" s="61"/>
      <c r="K8" s="61"/>
      <c r="L8" s="61"/>
      <c r="M8" s="61"/>
      <c r="N8" s="61"/>
      <c r="O8" s="60"/>
    </row>
    <row r="9" spans="2:15">
      <c r="B9" s="45"/>
      <c r="C9" s="47"/>
      <c r="D9" s="47"/>
      <c r="E9" s="47"/>
      <c r="F9" s="47"/>
      <c r="G9" s="47"/>
      <c r="H9" s="47"/>
      <c r="I9" s="47"/>
      <c r="J9" s="47"/>
      <c r="K9" s="47"/>
      <c r="L9" s="47"/>
      <c r="M9" s="47"/>
      <c r="N9" s="47"/>
      <c r="O9" s="46"/>
    </row>
    <row r="10" spans="2:15" ht="18">
      <c r="B10" s="45"/>
      <c r="C10" s="604" t="s">
        <v>160</v>
      </c>
      <c r="D10" s="604"/>
      <c r="E10" s="604"/>
      <c r="F10" s="604"/>
      <c r="G10" s="47"/>
      <c r="H10" s="608" t="s">
        <v>161</v>
      </c>
      <c r="I10" s="608"/>
      <c r="J10" s="608"/>
      <c r="K10" s="47"/>
      <c r="L10" s="610" t="s">
        <v>162</v>
      </c>
      <c r="M10" s="610"/>
      <c r="N10" s="610"/>
      <c r="O10" s="46"/>
    </row>
    <row r="11" spans="2:15" ht="16.5" customHeight="1">
      <c r="B11" s="45"/>
      <c r="D11"/>
      <c r="G11" s="47"/>
      <c r="K11" s="47"/>
      <c r="O11" s="46"/>
    </row>
    <row r="12" spans="2:15" ht="14.25" customHeight="1">
      <c r="B12" s="45"/>
      <c r="C12" s="509">
        <f>'Offre d''hébergements'!K90</f>
        <v>217377</v>
      </c>
      <c r="D12" s="510" t="s">
        <v>367</v>
      </c>
      <c r="E12" s="510"/>
      <c r="F12" s="510"/>
      <c r="G12" s="47"/>
      <c r="H12" s="518" t="str">
        <f>'Fréquentation '!B7</f>
        <v>Près de 42,8 nuitées touristiques totales *</v>
      </c>
      <c r="K12" s="47"/>
      <c r="L12" s="611" t="s">
        <v>118</v>
      </c>
      <c r="M12" s="611"/>
      <c r="N12" s="611"/>
      <c r="O12" s="46"/>
    </row>
    <row r="13" spans="2:15" ht="18.75" customHeight="1">
      <c r="B13" s="45"/>
      <c r="C13" s="511" t="s">
        <v>368</v>
      </c>
      <c r="D13" s="512"/>
      <c r="E13" s="512"/>
      <c r="F13" s="513">
        <f>'Synthèse offre d''hébergements'!D17</f>
        <v>0.67347205591465342</v>
      </c>
      <c r="G13" s="47"/>
      <c r="H13" s="521" t="str">
        <f>'Fréquentation '!B10</f>
        <v>18% de clientèles étrangères</v>
      </c>
      <c r="K13" s="47"/>
      <c r="L13" s="514" t="s">
        <v>378</v>
      </c>
      <c r="M13" s="591" t="str">
        <f>'Origine des clientèles'!C9</f>
        <v>Royaume-Uni</v>
      </c>
      <c r="N13" s="520"/>
      <c r="O13" s="46"/>
    </row>
    <row r="14" spans="2:15" ht="14.25" customHeight="1">
      <c r="B14" s="45"/>
      <c r="G14" s="47"/>
      <c r="H14" s="515"/>
      <c r="K14" s="47"/>
      <c r="L14" s="514" t="s">
        <v>379</v>
      </c>
      <c r="M14" s="591" t="str">
        <f>'Origine des clientèles'!C10</f>
        <v>Allemagne</v>
      </c>
      <c r="N14" s="520"/>
      <c r="O14" s="46"/>
    </row>
    <row r="15" spans="2:15">
      <c r="B15" s="45"/>
      <c r="C15" s="516">
        <f>'Offre d''hébergements'!B13</f>
        <v>259</v>
      </c>
      <c r="D15" s="515" t="s">
        <v>369</v>
      </c>
      <c r="E15" s="516">
        <f>'Offre d''hébergements'!B19</f>
        <v>345</v>
      </c>
      <c r="F15" s="515" t="s">
        <v>370</v>
      </c>
      <c r="G15" s="47"/>
      <c r="H15" s="515"/>
      <c r="K15" s="47"/>
      <c r="L15" s="514" t="s">
        <v>381</v>
      </c>
      <c r="M15" s="591" t="str">
        <f>'Origine des clientèles'!C11</f>
        <v>Belgique</v>
      </c>
      <c r="N15" s="520"/>
      <c r="O15" s="46"/>
    </row>
    <row r="16" spans="2:15">
      <c r="B16" s="45"/>
      <c r="C16" s="516">
        <f>'Offre d''hébergements'!B11</f>
        <v>311</v>
      </c>
      <c r="D16" s="515" t="s">
        <v>371</v>
      </c>
      <c r="E16" s="516">
        <f>'Offre d''hébergements'!B17</f>
        <v>105</v>
      </c>
      <c r="F16" s="515" t="s">
        <v>366</v>
      </c>
      <c r="G16" s="47"/>
      <c r="H16" s="515"/>
      <c r="K16" s="47"/>
      <c r="L16" s="520"/>
      <c r="M16" s="520"/>
      <c r="N16" s="520"/>
      <c r="O16" s="46"/>
    </row>
    <row r="17" spans="2:15" ht="24.75" customHeight="1">
      <c r="B17" s="45"/>
      <c r="C17" s="516">
        <f>'Offre d''hébergements'!B15</f>
        <v>8065</v>
      </c>
      <c r="D17" s="515" t="s">
        <v>372</v>
      </c>
      <c r="E17" s="517">
        <f>'Offre d''hébergements'!B21</f>
        <v>97578.30045548499</v>
      </c>
      <c r="F17" s="515" t="s">
        <v>373</v>
      </c>
      <c r="G17" s="47"/>
      <c r="H17" s="518" t="s">
        <v>164</v>
      </c>
      <c r="I17" s="519" t="str">
        <f>ROUND('Campings - Nuitées'!B17,-2)&amp; " "&amp;'Campings - Nuitées'!C17</f>
        <v>8044600 nuitées</v>
      </c>
      <c r="K17" s="47"/>
      <c r="L17" s="611" t="s">
        <v>119</v>
      </c>
      <c r="M17" s="611"/>
      <c r="N17" s="611"/>
      <c r="O17" s="46"/>
    </row>
    <row r="18" spans="2:15">
      <c r="B18" s="45"/>
      <c r="C18" s="515"/>
      <c r="D18" s="515"/>
      <c r="G18" s="47"/>
      <c r="I18" s="515" t="str">
        <f>'Campings - Nuitées'!B18&amp;" " &amp;ROUND('Campings - Nuitées'!C18,2)*100&amp;"%"</f>
        <v>Taux d'occupation : 43%</v>
      </c>
      <c r="K18" s="47"/>
      <c r="L18" s="514" t="s">
        <v>378</v>
      </c>
      <c r="M18" s="515" t="str">
        <f>'Origine des clientèles'!C26</f>
        <v>Ile-de-France</v>
      </c>
      <c r="N18" s="520"/>
      <c r="O18" s="46"/>
    </row>
    <row r="19" spans="2:15">
      <c r="B19" s="45"/>
      <c r="C19" s="514">
        <f>'Sites de visite'!B8</f>
        <v>344</v>
      </c>
      <c r="D19" s="515" t="s">
        <v>374</v>
      </c>
      <c r="G19" s="47"/>
      <c r="K19" s="47"/>
      <c r="L19" s="514" t="s">
        <v>379</v>
      </c>
      <c r="M19" s="515" t="str">
        <f>'Origine des clientèles'!C27</f>
        <v>Nouvelle Aquitaine</v>
      </c>
      <c r="N19" s="520"/>
      <c r="O19" s="46"/>
    </row>
    <row r="20" spans="2:15" ht="15.75">
      <c r="B20" s="45"/>
      <c r="C20" s="514">
        <v>5</v>
      </c>
      <c r="D20" s="515" t="s">
        <v>375</v>
      </c>
      <c r="G20" s="47"/>
      <c r="H20" s="518" t="s">
        <v>165</v>
      </c>
      <c r="I20" s="515" t="str">
        <f>ROUND('Hôtels - Nuitées'!B16,-2)&amp;" "&amp;'Hôtels - Nuitées'!C16</f>
        <v>2288900 nuitées</v>
      </c>
      <c r="K20" s="47"/>
      <c r="L20" s="514" t="s">
        <v>381</v>
      </c>
      <c r="M20" s="515" t="str">
        <f>'Origine des clientèles'!C28</f>
        <v>Centre-Val de Loire</v>
      </c>
      <c r="O20" s="46"/>
    </row>
    <row r="21" spans="2:15">
      <c r="B21" s="45"/>
      <c r="C21" s="514">
        <v>3</v>
      </c>
      <c r="D21" s="515" t="s">
        <v>376</v>
      </c>
      <c r="G21" s="47"/>
      <c r="I21" s="515" t="str">
        <f>'Hôtels - Nuitées'!B17&amp;" " &amp;ROUND('Hôtels - Nuitées'!C17,2)*100&amp;"%"</f>
        <v>Taux d'occupation : 60%</v>
      </c>
      <c r="K21" s="47"/>
      <c r="L21" s="515"/>
      <c r="O21" s="46"/>
    </row>
    <row r="22" spans="2:15">
      <c r="B22" s="45"/>
      <c r="C22" s="514">
        <v>8</v>
      </c>
      <c r="D22" s="515" t="s">
        <v>377</v>
      </c>
      <c r="G22" s="47"/>
      <c r="K22" s="47"/>
      <c r="O22" s="46"/>
    </row>
    <row r="23" spans="2:15">
      <c r="B23" s="45"/>
      <c r="C23" s="62"/>
      <c r="D23" s="62"/>
      <c r="E23" s="62"/>
      <c r="F23" s="62"/>
      <c r="G23" s="47"/>
      <c r="H23" s="47"/>
      <c r="I23" s="47"/>
      <c r="J23" s="47"/>
      <c r="K23" s="47"/>
      <c r="L23" s="47"/>
      <c r="M23" s="47"/>
      <c r="N23" s="47"/>
      <c r="O23" s="46"/>
    </row>
    <row r="24" spans="2:15" ht="15.75">
      <c r="B24" s="45"/>
      <c r="C24" s="609" t="s">
        <v>163</v>
      </c>
      <c r="D24" s="609"/>
      <c r="E24" s="64" t="s">
        <v>147</v>
      </c>
      <c r="F24" s="63"/>
      <c r="G24" s="61"/>
      <c r="H24" s="61"/>
      <c r="I24" s="61"/>
      <c r="J24" s="61"/>
      <c r="K24" s="47"/>
      <c r="L24" s="47"/>
      <c r="M24" s="47"/>
      <c r="N24" s="47"/>
      <c r="O24" s="46"/>
    </row>
    <row r="25" spans="2:15" ht="15.75">
      <c r="B25" s="45"/>
      <c r="C25" s="609"/>
      <c r="D25" s="609"/>
      <c r="E25" s="64" t="str">
        <f>'Indicateurs économiques'!B19</f>
        <v>Montant taxe de séjour collecté : 13547537 €</v>
      </c>
      <c r="F25" s="63"/>
      <c r="G25" s="61"/>
      <c r="H25" s="61"/>
      <c r="I25" s="61"/>
      <c r="J25" s="61"/>
      <c r="K25" s="47"/>
      <c r="L25" s="47"/>
      <c r="M25" s="47"/>
      <c r="N25" s="47"/>
      <c r="O25" s="46"/>
    </row>
    <row r="26" spans="2:15" ht="15.75" thickBot="1">
      <c r="B26" s="48"/>
      <c r="C26" s="49"/>
      <c r="D26" s="49"/>
      <c r="E26" s="49"/>
      <c r="F26" s="49"/>
      <c r="G26" s="49"/>
      <c r="H26" s="49"/>
      <c r="I26" s="49"/>
      <c r="J26" s="49"/>
      <c r="K26" s="49"/>
      <c r="L26" s="49"/>
      <c r="M26" s="49"/>
      <c r="N26" s="49"/>
      <c r="O26" s="50"/>
    </row>
    <row r="27" spans="2:15">
      <c r="C27" s="65" t="s">
        <v>384</v>
      </c>
    </row>
    <row r="29" spans="2:15" ht="1.5" customHeight="1" thickBot="1"/>
    <row r="30" spans="2:15" ht="24" thickBot="1">
      <c r="B30" s="605" t="s">
        <v>120</v>
      </c>
      <c r="C30" s="606"/>
      <c r="D30" s="606"/>
      <c r="E30" s="606"/>
      <c r="F30" s="606"/>
      <c r="G30" s="606"/>
      <c r="H30" s="606"/>
      <c r="I30" s="606"/>
      <c r="J30" s="606"/>
      <c r="K30" s="606"/>
      <c r="L30" s="606"/>
      <c r="M30" s="606"/>
      <c r="N30" s="606"/>
      <c r="O30" s="607"/>
    </row>
    <row r="32" spans="2:15" ht="15.75">
      <c r="B32" s="42" t="s">
        <v>149</v>
      </c>
      <c r="C32" s="42" t="s">
        <v>256</v>
      </c>
      <c r="D32"/>
      <c r="E32"/>
      <c r="F32"/>
      <c r="G32"/>
      <c r="H32" s="291"/>
      <c r="I32" s="291"/>
      <c r="J32" s="291"/>
      <c r="K32" s="291"/>
      <c r="L32" s="291"/>
      <c r="M32" s="291"/>
      <c r="N32" s="291"/>
    </row>
    <row r="33" spans="1:20" ht="15.75">
      <c r="C33" s="42"/>
      <c r="D33" s="44"/>
      <c r="E33" s="44"/>
      <c r="F33" s="44"/>
      <c r="G33" s="44"/>
      <c r="H33" s="291"/>
      <c r="I33" s="291"/>
      <c r="J33" s="291"/>
      <c r="K33" s="291"/>
      <c r="L33" s="291"/>
      <c r="M33" s="291"/>
      <c r="N33" s="291"/>
    </row>
    <row r="34" spans="1:20" s="15" customFormat="1" ht="15.75">
      <c r="A34" s="41"/>
      <c r="B34" s="42" t="s">
        <v>79</v>
      </c>
      <c r="C34" s="42" t="s">
        <v>301</v>
      </c>
      <c r="D34" s="44"/>
      <c r="E34" s="44"/>
      <c r="F34" s="44"/>
      <c r="G34" s="44"/>
      <c r="H34" s="291"/>
      <c r="I34" s="291"/>
      <c r="J34" s="291"/>
      <c r="K34" s="291"/>
      <c r="L34" s="291"/>
      <c r="M34" s="291"/>
      <c r="N34" s="291"/>
      <c r="T34" s="1"/>
    </row>
    <row r="35" spans="1:20" ht="15.75">
      <c r="A35" s="43"/>
      <c r="B35" s="43"/>
      <c r="C35" s="42"/>
      <c r="D35" s="44"/>
      <c r="E35" s="44"/>
      <c r="F35" s="44"/>
      <c r="G35" s="44"/>
      <c r="H35" s="291"/>
      <c r="I35" s="291"/>
      <c r="J35" s="291"/>
      <c r="K35" s="291"/>
      <c r="L35" s="291"/>
      <c r="M35" s="291"/>
      <c r="N35" s="291"/>
    </row>
    <row r="36" spans="1:20" s="15" customFormat="1" ht="15.75">
      <c r="A36" s="41"/>
      <c r="B36" s="42" t="s">
        <v>151</v>
      </c>
      <c r="C36" s="42" t="s">
        <v>302</v>
      </c>
      <c r="D36" s="44"/>
      <c r="E36" s="44"/>
      <c r="F36" s="44"/>
      <c r="G36" s="44"/>
      <c r="H36" s="291"/>
      <c r="I36" s="291"/>
      <c r="J36" s="291"/>
      <c r="K36" s="291"/>
      <c r="L36" s="291"/>
      <c r="M36" s="291"/>
      <c r="N36" s="291"/>
      <c r="S36"/>
      <c r="T36" s="1"/>
    </row>
    <row r="37" spans="1:20" s="15" customFormat="1" ht="15.75">
      <c r="A37" s="41"/>
      <c r="B37" s="42"/>
      <c r="C37" s="42"/>
      <c r="D37" s="44"/>
      <c r="E37" s="44"/>
      <c r="F37" s="44"/>
      <c r="G37" s="44"/>
      <c r="H37" s="291"/>
      <c r="I37" s="291"/>
      <c r="J37" s="291"/>
      <c r="K37" s="291"/>
      <c r="L37" s="291"/>
      <c r="M37" s="291"/>
      <c r="N37" s="291"/>
      <c r="S37"/>
      <c r="T37" s="1"/>
    </row>
    <row r="38" spans="1:20" ht="15.75">
      <c r="A38" s="41"/>
      <c r="B38" s="42" t="s">
        <v>80</v>
      </c>
      <c r="C38" s="42" t="s">
        <v>112</v>
      </c>
      <c r="D38" s="44"/>
      <c r="E38" s="44"/>
      <c r="F38" s="44"/>
      <c r="G38" s="44"/>
      <c r="H38" s="291"/>
      <c r="I38" s="291"/>
      <c r="J38" s="291"/>
      <c r="K38" s="291"/>
      <c r="L38" s="291"/>
      <c r="M38" s="291"/>
      <c r="N38" s="291"/>
      <c r="O38" s="15"/>
      <c r="S38"/>
    </row>
    <row r="39" spans="1:20" ht="15.75">
      <c r="A39" s="41"/>
      <c r="B39" s="42"/>
      <c r="C39" s="42"/>
      <c r="D39" s="44"/>
      <c r="E39" s="44"/>
      <c r="F39" s="44"/>
      <c r="G39" s="44"/>
      <c r="H39" s="291"/>
      <c r="I39" s="291"/>
      <c r="J39" s="291"/>
      <c r="K39" s="291"/>
      <c r="L39" s="291"/>
      <c r="M39" s="291"/>
      <c r="N39" s="291"/>
      <c r="O39" s="15"/>
      <c r="S39"/>
    </row>
    <row r="40" spans="1:20" ht="15.75">
      <c r="A40" s="41"/>
      <c r="B40" s="42" t="s">
        <v>81</v>
      </c>
      <c r="C40" s="42" t="s">
        <v>113</v>
      </c>
      <c r="D40" s="44"/>
      <c r="E40" s="44"/>
      <c r="F40" s="44"/>
      <c r="G40" s="44"/>
      <c r="H40" s="291"/>
      <c r="I40" s="291"/>
      <c r="J40" s="291"/>
      <c r="K40" s="291"/>
      <c r="L40" s="291"/>
      <c r="M40" s="291"/>
      <c r="N40" s="291"/>
      <c r="O40" s="15"/>
      <c r="S40"/>
    </row>
    <row r="41" spans="1:20" ht="15.75">
      <c r="A41" s="43"/>
      <c r="B41" s="43"/>
      <c r="C41" s="42"/>
      <c r="D41" s="44"/>
      <c r="E41" s="44"/>
      <c r="F41" s="44"/>
      <c r="G41" s="44"/>
      <c r="H41" s="291"/>
      <c r="I41" s="291"/>
      <c r="J41" s="291"/>
      <c r="K41" s="291"/>
      <c r="L41" s="291"/>
      <c r="M41" s="291"/>
      <c r="N41" s="291"/>
      <c r="S41"/>
    </row>
    <row r="42" spans="1:20" s="15" customFormat="1" ht="15.75">
      <c r="A42" s="41"/>
      <c r="B42" s="42" t="s">
        <v>82</v>
      </c>
      <c r="C42" s="42" t="s">
        <v>166</v>
      </c>
      <c r="D42" s="44"/>
      <c r="E42" s="44"/>
      <c r="F42" s="44"/>
      <c r="G42" s="44"/>
      <c r="H42" s="291"/>
      <c r="I42" s="291"/>
      <c r="J42" s="291"/>
      <c r="K42" s="291"/>
      <c r="L42" s="291"/>
      <c r="M42" s="291"/>
      <c r="N42" s="291"/>
      <c r="P42" s="1"/>
      <c r="S42"/>
      <c r="T42" s="1"/>
    </row>
    <row r="43" spans="1:20" ht="15.75">
      <c r="A43" s="41"/>
      <c r="B43" s="42"/>
      <c r="C43" s="42"/>
      <c r="D43" s="44"/>
      <c r="E43" s="44"/>
      <c r="F43" s="44"/>
      <c r="G43" s="44"/>
      <c r="H43" s="291"/>
      <c r="I43" s="291"/>
      <c r="J43" s="291"/>
      <c r="K43" s="291"/>
      <c r="L43" s="291"/>
      <c r="M43" s="291"/>
      <c r="N43" s="291"/>
      <c r="O43" s="15"/>
      <c r="P43" s="15"/>
      <c r="S43"/>
    </row>
    <row r="44" spans="1:20" ht="15.75">
      <c r="A44" s="41"/>
      <c r="B44" s="42" t="s">
        <v>83</v>
      </c>
      <c r="C44" s="42" t="s">
        <v>134</v>
      </c>
      <c r="D44" s="44"/>
      <c r="E44" s="44"/>
      <c r="F44" s="44"/>
      <c r="G44" s="44"/>
      <c r="H44" s="291"/>
      <c r="I44" s="291"/>
      <c r="J44" s="291"/>
      <c r="K44" s="291"/>
      <c r="L44" s="291"/>
      <c r="M44" s="291"/>
      <c r="N44" s="291"/>
      <c r="O44" s="15"/>
      <c r="P44" s="15"/>
      <c r="S44"/>
    </row>
    <row r="45" spans="1:20" ht="15.75">
      <c r="A45" s="41"/>
      <c r="B45" s="42"/>
      <c r="C45" s="42"/>
      <c r="D45" s="44"/>
      <c r="E45" s="44"/>
      <c r="F45" s="44"/>
      <c r="G45" s="44"/>
      <c r="H45" s="291"/>
      <c r="I45" s="291"/>
      <c r="J45" s="291"/>
      <c r="K45" s="291"/>
      <c r="L45" s="291"/>
      <c r="M45" s="291"/>
      <c r="N45" s="291"/>
      <c r="O45" s="15"/>
      <c r="P45" s="15"/>
      <c r="S45"/>
    </row>
    <row r="46" spans="1:20" ht="15.75">
      <c r="A46" s="41"/>
      <c r="B46" s="42" t="s">
        <v>84</v>
      </c>
      <c r="C46" s="42" t="s">
        <v>257</v>
      </c>
      <c r="D46" s="44"/>
      <c r="E46" s="44"/>
      <c r="F46" s="44"/>
      <c r="G46" s="44"/>
      <c r="H46" s="291"/>
      <c r="I46" s="291"/>
      <c r="J46" s="291"/>
      <c r="K46" s="291"/>
      <c r="L46" s="291"/>
      <c r="M46" s="291"/>
      <c r="N46" s="291"/>
      <c r="O46" s="15"/>
      <c r="P46" s="15"/>
      <c r="S46"/>
    </row>
    <row r="47" spans="1:20" ht="15.75">
      <c r="A47" s="41"/>
      <c r="B47" s="43"/>
      <c r="C47" s="42"/>
      <c r="D47" s="44"/>
      <c r="E47" s="44"/>
      <c r="F47" s="44"/>
      <c r="G47" s="44"/>
      <c r="H47" s="291"/>
      <c r="I47" s="291"/>
      <c r="J47" s="291"/>
      <c r="K47" s="291"/>
      <c r="L47" s="291"/>
      <c r="M47" s="291"/>
      <c r="N47" s="291"/>
      <c r="P47" s="15"/>
      <c r="S47"/>
    </row>
    <row r="48" spans="1:20" ht="15.75">
      <c r="A48" s="41"/>
      <c r="B48" s="42" t="s">
        <v>85</v>
      </c>
      <c r="C48" s="42" t="s">
        <v>258</v>
      </c>
      <c r="D48" s="44"/>
      <c r="E48" s="44"/>
      <c r="F48" s="44"/>
      <c r="G48" s="44"/>
      <c r="H48" s="291"/>
      <c r="I48" s="291"/>
      <c r="J48" s="291"/>
      <c r="K48" s="291"/>
      <c r="L48" s="291"/>
      <c r="M48" s="291"/>
      <c r="N48" s="291"/>
      <c r="O48" s="15"/>
      <c r="P48" s="15"/>
      <c r="S48"/>
    </row>
    <row r="49" spans="1:20" ht="15.75">
      <c r="A49" s="41"/>
      <c r="B49" s="42"/>
      <c r="C49" s="42"/>
      <c r="D49" s="44"/>
      <c r="E49" s="44"/>
      <c r="F49" s="44"/>
      <c r="G49" s="44"/>
      <c r="H49" s="291"/>
      <c r="I49" s="291"/>
      <c r="J49" s="291"/>
      <c r="K49" s="291"/>
      <c r="L49" s="291"/>
      <c r="M49" s="291"/>
      <c r="N49" s="291"/>
      <c r="O49" s="15"/>
      <c r="P49" s="15"/>
      <c r="S49"/>
    </row>
    <row r="50" spans="1:20" ht="15.75">
      <c r="A50" s="41"/>
      <c r="B50" s="42" t="s">
        <v>86</v>
      </c>
      <c r="C50" s="42" t="s">
        <v>259</v>
      </c>
      <c r="D50"/>
      <c r="E50"/>
      <c r="F50"/>
      <c r="G50"/>
      <c r="H50" s="291"/>
      <c r="I50" s="291"/>
      <c r="J50" s="291"/>
      <c r="K50" s="291"/>
      <c r="L50" s="291"/>
      <c r="M50" s="291"/>
      <c r="N50" s="291"/>
      <c r="O50" s="15"/>
      <c r="P50" s="15"/>
      <c r="S50"/>
    </row>
    <row r="51" spans="1:20" ht="15.75">
      <c r="A51" s="41"/>
      <c r="B51" s="42"/>
      <c r="C51" s="42"/>
      <c r="D51" s="44"/>
      <c r="E51" s="44"/>
      <c r="F51" s="44"/>
      <c r="G51" s="44"/>
      <c r="H51" s="291"/>
      <c r="I51" s="291"/>
      <c r="J51" s="291"/>
      <c r="K51" s="291"/>
      <c r="L51" s="291"/>
      <c r="M51" s="291"/>
      <c r="N51" s="291"/>
      <c r="O51" s="15"/>
      <c r="P51" s="15"/>
      <c r="S51"/>
    </row>
    <row r="52" spans="1:20" s="15" customFormat="1" ht="15.75">
      <c r="A52" s="41"/>
      <c r="B52" s="42" t="s">
        <v>114</v>
      </c>
      <c r="C52" s="42" t="s">
        <v>260</v>
      </c>
      <c r="D52" s="44"/>
      <c r="E52" s="44"/>
      <c r="F52" s="44"/>
      <c r="G52" s="44"/>
      <c r="H52" s="291"/>
      <c r="I52" s="291"/>
      <c r="J52" s="291"/>
      <c r="K52" s="291"/>
      <c r="L52" s="291"/>
      <c r="M52" s="291"/>
      <c r="N52" s="291"/>
      <c r="S52"/>
      <c r="T52" s="1"/>
    </row>
    <row r="53" spans="1:20" s="15" customFormat="1" ht="15.75">
      <c r="A53" s="41"/>
      <c r="B53" s="41"/>
      <c r="C53" s="42"/>
      <c r="D53" s="44"/>
      <c r="E53" s="44"/>
      <c r="F53" s="44"/>
      <c r="G53" s="44"/>
      <c r="H53" s="291"/>
      <c r="I53" s="291"/>
      <c r="J53" s="291"/>
      <c r="K53" s="291"/>
      <c r="L53" s="291"/>
      <c r="M53" s="291"/>
      <c r="N53" s="291"/>
      <c r="P53" s="1"/>
      <c r="Q53"/>
      <c r="R53"/>
      <c r="S53"/>
      <c r="T53" s="1"/>
    </row>
    <row r="54" spans="1:20" s="15" customFormat="1" ht="15.75">
      <c r="A54" s="41"/>
      <c r="B54" s="42" t="s">
        <v>115</v>
      </c>
      <c r="C54" s="42" t="s">
        <v>261</v>
      </c>
      <c r="D54" s="44"/>
      <c r="E54" s="44"/>
      <c r="F54" s="44"/>
      <c r="G54" s="44"/>
      <c r="H54" s="291"/>
      <c r="I54" s="291"/>
      <c r="J54" s="291"/>
      <c r="K54" s="291"/>
      <c r="L54" s="291"/>
      <c r="M54" s="291"/>
      <c r="N54" s="291"/>
      <c r="T54" s="1"/>
    </row>
    <row r="55" spans="1:20" s="15" customFormat="1" ht="15.75">
      <c r="A55" s="41"/>
      <c r="B55" s="41"/>
      <c r="C55" s="42"/>
      <c r="D55" s="44"/>
      <c r="E55" s="44"/>
      <c r="F55" s="44"/>
      <c r="G55" s="44"/>
      <c r="H55" s="291"/>
      <c r="I55" s="291"/>
      <c r="J55" s="291"/>
      <c r="K55" s="291"/>
      <c r="L55" s="291"/>
      <c r="M55" s="291"/>
      <c r="N55" s="291"/>
      <c r="T55" s="1"/>
    </row>
    <row r="56" spans="1:20" s="15" customFormat="1" ht="15.75">
      <c r="A56" s="41"/>
      <c r="B56" s="42" t="s">
        <v>116</v>
      </c>
      <c r="C56" s="42" t="s">
        <v>262</v>
      </c>
      <c r="D56" s="44"/>
      <c r="E56" s="44"/>
      <c r="F56" s="44"/>
      <c r="G56" s="44"/>
      <c r="H56" s="291"/>
      <c r="I56" s="291"/>
      <c r="J56" s="291"/>
      <c r="K56" s="291"/>
      <c r="L56" s="291"/>
      <c r="M56" s="291"/>
      <c r="N56" s="291"/>
      <c r="T56" s="1"/>
    </row>
    <row r="57" spans="1:20" s="15" customFormat="1" ht="15.75">
      <c r="A57" s="41"/>
      <c r="B57" s="43"/>
      <c r="C57" s="42"/>
      <c r="D57" s="44"/>
      <c r="E57" s="44"/>
      <c r="F57" s="44"/>
      <c r="G57" s="44"/>
      <c r="H57" s="291"/>
      <c r="I57" s="291"/>
      <c r="J57" s="291"/>
      <c r="K57" s="291"/>
      <c r="L57" s="291"/>
      <c r="M57" s="291"/>
      <c r="N57" s="291"/>
      <c r="O57" s="1"/>
      <c r="T57" s="1"/>
    </row>
    <row r="58" spans="1:20" s="15" customFormat="1" ht="15.75">
      <c r="A58" s="41"/>
      <c r="B58" s="42" t="s">
        <v>117</v>
      </c>
      <c r="C58" s="42" t="s">
        <v>263</v>
      </c>
      <c r="D58" s="44"/>
      <c r="E58" s="44"/>
      <c r="F58" s="44"/>
      <c r="G58" s="44"/>
      <c r="H58" s="291"/>
      <c r="I58" s="291"/>
      <c r="J58" s="291"/>
      <c r="K58" s="291"/>
      <c r="L58" s="291"/>
      <c r="M58" s="291"/>
      <c r="N58" s="291"/>
      <c r="O58" s="1"/>
      <c r="T58" s="1"/>
    </row>
    <row r="59" spans="1:20" s="15" customFormat="1" ht="15.75">
      <c r="A59" s="41"/>
      <c r="B59" s="41"/>
      <c r="C59" s="42"/>
      <c r="D59" s="41"/>
      <c r="E59" s="41"/>
      <c r="F59" s="41"/>
      <c r="G59" s="41"/>
      <c r="H59" s="41"/>
      <c r="I59" s="41"/>
      <c r="J59" s="41"/>
      <c r="K59" s="41"/>
      <c r="L59" s="41"/>
      <c r="M59" s="41"/>
      <c r="N59" s="41"/>
      <c r="O59" s="1"/>
      <c r="T59" s="1"/>
    </row>
    <row r="60" spans="1:20" s="15" customFormat="1" ht="15.75">
      <c r="A60" s="43"/>
      <c r="B60" s="42" t="s">
        <v>152</v>
      </c>
      <c r="C60" s="42" t="s">
        <v>264</v>
      </c>
      <c r="D60" s="41"/>
      <c r="E60" s="41"/>
      <c r="F60" s="41"/>
      <c r="G60" s="41"/>
      <c r="H60" s="41"/>
      <c r="I60" s="41"/>
      <c r="J60" s="41"/>
      <c r="K60" s="41"/>
      <c r="L60" s="41"/>
      <c r="M60" s="41"/>
      <c r="N60" s="41"/>
      <c r="O60" s="1"/>
      <c r="T60" s="1"/>
    </row>
    <row r="61" spans="1:20" s="15" customFormat="1" ht="15.75">
      <c r="A61" s="43"/>
      <c r="B61" s="41"/>
      <c r="C61" s="42"/>
      <c r="D61" s="41"/>
      <c r="E61" s="41"/>
      <c r="F61" s="41"/>
      <c r="G61" s="41"/>
      <c r="H61" s="41"/>
      <c r="I61" s="41"/>
      <c r="J61" s="41"/>
      <c r="K61" s="41"/>
      <c r="L61" s="41"/>
      <c r="M61" s="41"/>
      <c r="N61" s="41"/>
      <c r="O61" s="1"/>
      <c r="T61" s="1"/>
    </row>
    <row r="62" spans="1:20" s="15" customFormat="1" ht="15.75">
      <c r="A62" s="43"/>
      <c r="B62" s="42" t="s">
        <v>153</v>
      </c>
      <c r="C62" s="42" t="s">
        <v>265</v>
      </c>
      <c r="D62" s="41"/>
      <c r="E62" s="41"/>
      <c r="F62" s="41"/>
      <c r="G62" s="41"/>
      <c r="H62" s="41"/>
      <c r="I62" s="41"/>
      <c r="J62" s="41"/>
      <c r="K62" s="41"/>
      <c r="L62" s="41"/>
      <c r="M62" s="41"/>
      <c r="N62" s="41"/>
      <c r="O62" s="1"/>
      <c r="T62" s="1"/>
    </row>
    <row r="63" spans="1:20" s="15" customFormat="1" ht="15.75">
      <c r="B63" s="1"/>
      <c r="C63" s="1"/>
      <c r="D63" s="1"/>
      <c r="E63" s="1"/>
      <c r="F63" s="1"/>
      <c r="G63" s="1"/>
      <c r="H63" s="1"/>
      <c r="I63" s="1"/>
      <c r="J63" s="1"/>
      <c r="K63" s="1"/>
      <c r="L63" s="1"/>
      <c r="M63" s="1"/>
      <c r="N63" s="1"/>
      <c r="O63" s="1"/>
      <c r="T63" s="1"/>
    </row>
    <row r="64" spans="1:20" s="15" customFormat="1" ht="15.75">
      <c r="B64" s="1"/>
      <c r="C64" s="1"/>
      <c r="D64" s="1"/>
      <c r="E64" s="1"/>
      <c r="F64" s="1"/>
      <c r="G64" s="1"/>
      <c r="H64" s="1"/>
      <c r="I64" s="1"/>
      <c r="J64" s="1"/>
      <c r="K64" s="1"/>
      <c r="L64" s="1"/>
      <c r="M64" s="1"/>
      <c r="N64" s="1"/>
      <c r="O64" s="1"/>
      <c r="P64" s="1"/>
      <c r="T64" s="1"/>
    </row>
    <row r="65" spans="1:20" s="15" customFormat="1" ht="15.75">
      <c r="B65" s="1"/>
      <c r="C65" s="1"/>
      <c r="D65" s="1"/>
      <c r="E65" s="1"/>
      <c r="F65" s="1"/>
      <c r="G65" s="1"/>
      <c r="H65" s="1"/>
      <c r="I65" s="1"/>
      <c r="J65" s="1"/>
      <c r="K65" s="1"/>
      <c r="L65" s="1"/>
      <c r="M65" s="1"/>
      <c r="N65" s="1"/>
      <c r="O65" s="1"/>
      <c r="T65" s="1"/>
    </row>
    <row r="66" spans="1:20" s="15" customFormat="1" ht="15.75">
      <c r="A66" s="1"/>
      <c r="B66" s="1"/>
      <c r="C66" s="1"/>
      <c r="D66" s="1"/>
      <c r="E66" s="1"/>
      <c r="F66" s="1"/>
      <c r="G66" s="1"/>
      <c r="H66" s="1"/>
      <c r="I66" s="1"/>
      <c r="J66" s="1"/>
      <c r="K66" s="1"/>
      <c r="L66" s="1"/>
      <c r="M66" s="1"/>
      <c r="N66" s="1"/>
      <c r="O66" s="1"/>
      <c r="T66" s="1"/>
    </row>
    <row r="67" spans="1:20" s="15" customFormat="1" ht="15.75">
      <c r="B67" s="1"/>
      <c r="C67" s="1"/>
      <c r="D67" s="1"/>
      <c r="E67" s="1"/>
      <c r="F67" s="1"/>
      <c r="G67" s="1"/>
      <c r="H67" s="1"/>
      <c r="I67" s="1"/>
      <c r="J67" s="1"/>
      <c r="K67" s="1"/>
      <c r="L67" s="1"/>
      <c r="M67" s="1"/>
      <c r="N67" s="1"/>
      <c r="O67" s="1"/>
      <c r="T67" s="1"/>
    </row>
    <row r="68" spans="1:20" s="15" customFormat="1" ht="15.75">
      <c r="A68" s="1"/>
      <c r="B68" s="1"/>
      <c r="C68" s="1"/>
      <c r="D68" s="1"/>
      <c r="E68" s="1"/>
      <c r="F68" s="1"/>
      <c r="G68" s="1"/>
      <c r="H68" s="1"/>
      <c r="I68" s="1"/>
      <c r="J68" s="1"/>
      <c r="K68" s="1"/>
      <c r="L68" s="1"/>
      <c r="M68" s="1"/>
      <c r="N68" s="1"/>
      <c r="O68" s="1"/>
      <c r="T68" s="1"/>
    </row>
    <row r="69" spans="1:20" ht="15.75">
      <c r="P69" s="15"/>
    </row>
    <row r="70" spans="1:20" s="15" customFormat="1" ht="15.75">
      <c r="B70" s="1"/>
      <c r="C70" s="1"/>
      <c r="D70" s="1"/>
      <c r="E70" s="1"/>
      <c r="F70" s="1"/>
      <c r="G70" s="1"/>
      <c r="H70" s="1"/>
      <c r="I70" s="1"/>
      <c r="J70" s="1"/>
      <c r="K70" s="1"/>
      <c r="L70" s="1"/>
      <c r="M70" s="1"/>
      <c r="N70" s="1"/>
      <c r="O70" s="1"/>
      <c r="T70" s="1"/>
    </row>
    <row r="71" spans="1:20" s="15" customFormat="1" ht="15.75">
      <c r="A71" s="1"/>
      <c r="B71" s="1"/>
      <c r="C71" s="1"/>
      <c r="D71" s="1"/>
      <c r="E71" s="1"/>
      <c r="F71" s="1"/>
      <c r="G71" s="1"/>
      <c r="H71" s="1"/>
      <c r="I71" s="1"/>
      <c r="J71" s="1"/>
      <c r="K71" s="1"/>
      <c r="L71" s="1"/>
      <c r="M71" s="1"/>
      <c r="N71" s="1"/>
      <c r="O71" s="1"/>
      <c r="T71" s="1"/>
    </row>
    <row r="72" spans="1:20" s="15" customFormat="1" ht="15.75">
      <c r="A72" s="1"/>
      <c r="B72" s="1"/>
      <c r="C72" s="1"/>
      <c r="D72" s="1"/>
      <c r="E72" s="1"/>
      <c r="F72" s="1"/>
      <c r="G72" s="1"/>
      <c r="H72" s="1"/>
      <c r="I72" s="1"/>
      <c r="J72" s="1"/>
      <c r="K72" s="1"/>
      <c r="L72" s="1"/>
      <c r="M72" s="1"/>
      <c r="N72" s="1"/>
      <c r="O72" s="1"/>
      <c r="T72" s="1"/>
    </row>
    <row r="73" spans="1:20" s="15" customFormat="1" ht="15.75">
      <c r="A73" s="1"/>
      <c r="B73" s="1"/>
      <c r="C73" s="1"/>
      <c r="D73" s="1"/>
      <c r="E73" s="1"/>
      <c r="F73" s="1"/>
      <c r="G73" s="1"/>
      <c r="H73" s="1"/>
      <c r="I73" s="1"/>
      <c r="J73" s="1"/>
      <c r="K73" s="1"/>
      <c r="L73" s="1"/>
      <c r="M73" s="1"/>
      <c r="N73" s="1"/>
      <c r="O73" s="1"/>
      <c r="T73" s="1"/>
    </row>
    <row r="74" spans="1:20" s="15" customFormat="1" ht="15.75">
      <c r="A74" s="1"/>
      <c r="B74" s="1"/>
      <c r="C74" s="1"/>
      <c r="D74" s="1"/>
      <c r="E74" s="1"/>
      <c r="F74" s="1"/>
      <c r="G74" s="1"/>
      <c r="H74" s="1"/>
      <c r="I74" s="1"/>
      <c r="J74" s="1"/>
      <c r="K74" s="1"/>
      <c r="L74" s="1"/>
      <c r="M74" s="1"/>
      <c r="N74" s="1"/>
      <c r="O74" s="1"/>
      <c r="T74" s="1"/>
    </row>
    <row r="75" spans="1:20" s="15" customFormat="1" ht="15.75">
      <c r="A75" s="1"/>
      <c r="B75" s="1"/>
      <c r="C75" s="1"/>
      <c r="D75" s="1"/>
      <c r="E75" s="1"/>
      <c r="F75" s="1"/>
      <c r="G75" s="1"/>
      <c r="H75" s="1"/>
      <c r="I75" s="1"/>
      <c r="J75" s="1"/>
      <c r="K75" s="1"/>
      <c r="L75" s="1"/>
      <c r="M75" s="1"/>
      <c r="N75" s="1"/>
      <c r="O75" s="1"/>
      <c r="T75" s="1"/>
    </row>
    <row r="76" spans="1:20" s="15" customFormat="1" ht="15.75">
      <c r="A76" s="1"/>
      <c r="B76" s="1"/>
      <c r="C76" s="1"/>
      <c r="D76" s="1"/>
      <c r="E76" s="1"/>
      <c r="F76" s="1"/>
      <c r="G76" s="1"/>
      <c r="H76" s="1"/>
      <c r="I76" s="1"/>
      <c r="J76" s="1"/>
      <c r="K76" s="1"/>
      <c r="L76" s="1"/>
      <c r="M76" s="1"/>
      <c r="N76" s="1"/>
      <c r="O76" s="1"/>
      <c r="T76" s="1"/>
    </row>
    <row r="77" spans="1:20" s="15" customFormat="1" ht="15.75">
      <c r="A77" s="1"/>
      <c r="B77" s="1"/>
      <c r="C77" s="1"/>
      <c r="D77" s="1"/>
      <c r="E77" s="1"/>
      <c r="F77" s="1"/>
      <c r="G77" s="1"/>
      <c r="H77" s="1"/>
      <c r="I77" s="1"/>
      <c r="J77" s="1"/>
      <c r="K77" s="1"/>
      <c r="L77" s="1"/>
      <c r="M77" s="1"/>
      <c r="N77" s="1"/>
      <c r="O77" s="1"/>
      <c r="P77" s="1"/>
      <c r="T77" s="1"/>
    </row>
    <row r="78" spans="1:20" s="15" customFormat="1" ht="15.75">
      <c r="A78" s="1"/>
      <c r="B78" s="1"/>
      <c r="C78" s="1"/>
      <c r="D78" s="1"/>
      <c r="E78" s="1"/>
      <c r="F78" s="1"/>
      <c r="G78" s="1"/>
      <c r="H78" s="1"/>
      <c r="I78" s="1"/>
      <c r="J78" s="1"/>
      <c r="K78" s="1"/>
      <c r="L78" s="1"/>
      <c r="M78" s="1"/>
      <c r="N78" s="1"/>
      <c r="O78" s="1"/>
      <c r="P78" s="1"/>
      <c r="T78" s="1"/>
    </row>
    <row r="79" spans="1:20" s="15" customFormat="1" ht="15.75">
      <c r="A79" s="1"/>
      <c r="B79" s="1"/>
      <c r="C79" s="1"/>
      <c r="D79" s="1"/>
      <c r="E79" s="1"/>
      <c r="F79" s="1"/>
      <c r="G79" s="1"/>
      <c r="H79" s="1"/>
      <c r="I79" s="1"/>
      <c r="J79" s="1"/>
      <c r="K79" s="1"/>
      <c r="L79" s="1"/>
      <c r="M79" s="1"/>
      <c r="N79" s="1"/>
      <c r="O79" s="1"/>
      <c r="P79" s="1"/>
      <c r="T79" s="1"/>
    </row>
    <row r="80" spans="1:20" s="15" customFormat="1" ht="15.75">
      <c r="A80" s="1"/>
      <c r="B80" s="1"/>
      <c r="C80" s="1"/>
      <c r="D80" s="1"/>
      <c r="E80" s="1"/>
      <c r="F80" s="1"/>
      <c r="G80" s="1"/>
      <c r="H80" s="1"/>
      <c r="I80" s="1"/>
      <c r="J80" s="1"/>
      <c r="K80" s="1"/>
      <c r="L80" s="1"/>
      <c r="M80" s="1"/>
      <c r="N80" s="1"/>
      <c r="O80" s="1"/>
      <c r="T80" s="1"/>
    </row>
    <row r="81" spans="1:20" s="15" customFormat="1" ht="15.75">
      <c r="A81" s="1"/>
      <c r="B81" s="1"/>
      <c r="C81" s="1"/>
      <c r="D81" s="1"/>
      <c r="E81" s="1"/>
      <c r="F81" s="1"/>
      <c r="G81" s="1"/>
      <c r="H81" s="1"/>
      <c r="I81" s="1"/>
      <c r="J81" s="1"/>
      <c r="K81" s="1"/>
      <c r="L81" s="1"/>
      <c r="M81" s="1"/>
      <c r="N81" s="1"/>
      <c r="O81" s="1"/>
      <c r="T81" s="1"/>
    </row>
    <row r="82" spans="1:20" ht="15.75">
      <c r="P82" s="15"/>
    </row>
    <row r="84" spans="1:20" ht="15.75">
      <c r="P84" s="15"/>
    </row>
    <row r="85" spans="1:20" s="15" customFormat="1" ht="15.75">
      <c r="A85" s="1"/>
      <c r="B85" s="1"/>
      <c r="C85" s="1"/>
      <c r="D85" s="1"/>
      <c r="E85" s="1"/>
      <c r="F85" s="1"/>
      <c r="G85" s="1"/>
      <c r="H85" s="1"/>
      <c r="I85" s="1"/>
      <c r="J85" s="1"/>
      <c r="K85" s="1"/>
      <c r="L85" s="1"/>
      <c r="M85" s="1"/>
      <c r="N85" s="1"/>
      <c r="O85" s="1"/>
      <c r="P85" s="1"/>
      <c r="T85" s="1"/>
    </row>
    <row r="86" spans="1:20" s="15" customFormat="1" ht="15.75">
      <c r="A86" s="1"/>
      <c r="B86" s="1"/>
      <c r="C86" s="1"/>
      <c r="D86" s="1"/>
      <c r="E86" s="1"/>
      <c r="F86" s="1"/>
      <c r="G86" s="1"/>
      <c r="H86" s="1"/>
      <c r="I86" s="1"/>
      <c r="J86" s="1"/>
      <c r="K86" s="1"/>
      <c r="L86" s="1"/>
      <c r="M86" s="1"/>
      <c r="N86" s="1"/>
      <c r="O86" s="1"/>
      <c r="P86" s="1"/>
      <c r="T86" s="1"/>
    </row>
    <row r="87" spans="1:20" s="15" customFormat="1" ht="15.75">
      <c r="A87" s="1"/>
      <c r="B87" s="1"/>
      <c r="C87" s="1"/>
      <c r="D87" s="1"/>
      <c r="E87" s="1"/>
      <c r="F87" s="1"/>
      <c r="G87" s="1"/>
      <c r="H87" s="1"/>
      <c r="I87" s="1"/>
      <c r="J87" s="1"/>
      <c r="K87" s="1"/>
      <c r="L87" s="1"/>
      <c r="M87" s="1"/>
      <c r="N87" s="1"/>
      <c r="O87" s="1"/>
      <c r="T87" s="1"/>
    </row>
    <row r="89" spans="1:20" s="15" customFormat="1" ht="15.75">
      <c r="A89" s="1"/>
      <c r="B89" s="1"/>
      <c r="C89" s="1"/>
      <c r="D89" s="1"/>
      <c r="E89" s="1"/>
      <c r="F89" s="1"/>
      <c r="G89" s="1"/>
      <c r="H89" s="1"/>
      <c r="I89" s="1"/>
      <c r="J89" s="1"/>
      <c r="K89" s="1"/>
      <c r="L89" s="1"/>
      <c r="M89" s="1"/>
      <c r="N89" s="1"/>
      <c r="O89" s="1"/>
      <c r="P89" s="1"/>
      <c r="T89" s="1"/>
    </row>
    <row r="92" spans="1:20" s="15" customFormat="1" ht="15.75">
      <c r="A92" s="1"/>
      <c r="B92" s="1"/>
      <c r="C92" s="1"/>
      <c r="D92" s="1"/>
      <c r="E92" s="1"/>
      <c r="F92" s="1"/>
      <c r="G92" s="1"/>
      <c r="H92" s="1"/>
      <c r="I92" s="1"/>
      <c r="J92" s="1"/>
      <c r="K92" s="1"/>
      <c r="L92" s="1"/>
      <c r="M92" s="1"/>
      <c r="N92" s="1"/>
      <c r="O92" s="1"/>
      <c r="P92" s="1"/>
      <c r="T92" s="1"/>
    </row>
  </sheetData>
  <mergeCells count="9">
    <mergeCell ref="B2:O4"/>
    <mergeCell ref="C7:N7"/>
    <mergeCell ref="C10:F10"/>
    <mergeCell ref="B30:O30"/>
    <mergeCell ref="H10:J10"/>
    <mergeCell ref="C24:D25"/>
    <mergeCell ref="L10:N10"/>
    <mergeCell ref="L12:N12"/>
    <mergeCell ref="L17:N17"/>
  </mergeCells>
  <hyperlinks>
    <hyperlink ref="C34:G34" location="'Offre Hébergements'!A1" display="Offre d'hébergement du territoire de Marennes-Oléron" xr:uid="{00000000-0004-0000-0100-00000A000000}"/>
    <hyperlink ref="C36:G36" location="'Synthèse offre d''hébergement'!A1" display="Synthèse de l'offre d'hébergement" xr:uid="{00000000-0004-0000-0100-00000B000000}"/>
    <hyperlink ref="C38:G38" location="'Offre labellisée'!Zone_d_impression" display="Offre labellisée" xr:uid="{00000000-0004-0000-0100-00000C000000}"/>
    <hyperlink ref="C40:G40" location="'Fréquentation touristique '!Zone_d_impression" display="Fréquentation touristique - Nuitées touristiques" xr:uid="{00000000-0004-0000-0100-00000D000000}"/>
    <hyperlink ref="C42:G42" location="'Origine des clientèles'!Zone_d_impression" display="Origine des clientèles" xr:uid="{00000000-0004-0000-0100-00000E000000}"/>
    <hyperlink ref="C46:G46" location="'Campings - Nuitées'!Zone_d_impression" display="Nuitées dans les hôtelleries de plein air" xr:uid="{00000000-0004-0000-0100-00000F000000}"/>
    <hyperlink ref="C48:G48" location="'Campings - Nuitées étrangères '!Zone_d_impression" display="Nuitées étrangères dans les hôtelleries de plein air" xr:uid="{00000000-0004-0000-0100-000010000000}"/>
  </hyperlinks>
  <pageMargins left="0.7" right="0.7" top="0.75" bottom="0.75" header="0.3" footer="0.3"/>
  <pageSetup paperSize="9" scale="4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FA9"/>
    <pageSetUpPr fitToPage="1"/>
  </sheetPr>
  <dimension ref="B1:N56"/>
  <sheetViews>
    <sheetView showGridLines="0" zoomScaleNormal="100" zoomScaleSheetLayoutView="80" workbookViewId="0">
      <selection activeCell="B2" sqref="B2:F4"/>
    </sheetView>
  </sheetViews>
  <sheetFormatPr baseColWidth="10" defaultColWidth="11.5703125" defaultRowHeight="14.25"/>
  <cols>
    <col min="1" max="1" width="11.5703125" style="379"/>
    <col min="2" max="2" width="54.140625" style="379" bestFit="1" customWidth="1"/>
    <col min="3" max="3" width="22.42578125" style="379" customWidth="1"/>
    <col min="4" max="4" width="15.28515625" style="379" customWidth="1"/>
    <col min="5" max="5" width="15.7109375" style="379" customWidth="1"/>
    <col min="6" max="6" width="15.42578125" style="379" customWidth="1"/>
    <col min="7" max="16384" width="11.5703125" style="379"/>
  </cols>
  <sheetData>
    <row r="1" spans="2:14" ht="15" thickBot="1"/>
    <row r="2" spans="2:14" ht="13.9" customHeight="1">
      <c r="B2" s="615" t="s">
        <v>256</v>
      </c>
      <c r="C2" s="616"/>
      <c r="D2" s="616"/>
      <c r="E2" s="616"/>
      <c r="F2" s="617"/>
    </row>
    <row r="3" spans="2:14" ht="13.9" customHeight="1">
      <c r="B3" s="618"/>
      <c r="C3" s="619"/>
      <c r="D3" s="619"/>
      <c r="E3" s="619"/>
      <c r="F3" s="620"/>
    </row>
    <row r="4" spans="2:14" ht="14.45" customHeight="1" thickBot="1">
      <c r="B4" s="621"/>
      <c r="C4" s="622"/>
      <c r="D4" s="622"/>
      <c r="E4" s="622"/>
      <c r="F4" s="623"/>
    </row>
    <row r="5" spans="2:14" ht="14.45" customHeight="1">
      <c r="B5" s="624" t="s">
        <v>154</v>
      </c>
      <c r="C5" s="624"/>
      <c r="D5" s="624"/>
      <c r="E5" s="624"/>
      <c r="F5" s="624"/>
    </row>
    <row r="6" spans="2:14" ht="14.45" customHeight="1">
      <c r="B6" s="380"/>
      <c r="C6" s="380"/>
      <c r="D6" s="380"/>
      <c r="E6" s="380"/>
      <c r="F6" s="380"/>
    </row>
    <row r="7" spans="2:14" ht="14.45" customHeight="1">
      <c r="B7" s="625" t="s">
        <v>273</v>
      </c>
      <c r="C7" s="626"/>
      <c r="D7" s="626"/>
      <c r="E7" s="626"/>
      <c r="F7" s="627"/>
    </row>
    <row r="8" spans="2:14" ht="14.45" customHeight="1">
      <c r="B8" s="628"/>
      <c r="C8" s="629"/>
      <c r="D8" s="629"/>
      <c r="E8" s="629"/>
      <c r="F8" s="630"/>
    </row>
    <row r="9" spans="2:14" ht="14.45" customHeight="1">
      <c r="B9" s="628"/>
      <c r="C9" s="629"/>
      <c r="D9" s="629"/>
      <c r="E9" s="629"/>
      <c r="F9" s="630"/>
    </row>
    <row r="10" spans="2:14" ht="14.45" customHeight="1">
      <c r="B10" s="628"/>
      <c r="C10" s="629"/>
      <c r="D10" s="629"/>
      <c r="E10" s="629"/>
      <c r="F10" s="630"/>
    </row>
    <row r="11" spans="2:14" ht="14.45" customHeight="1">
      <c r="B11" s="628"/>
      <c r="C11" s="629"/>
      <c r="D11" s="629"/>
      <c r="E11" s="629"/>
      <c r="F11" s="630"/>
    </row>
    <row r="12" spans="2:14" ht="30.75" customHeight="1">
      <c r="B12" s="631"/>
      <c r="C12" s="632"/>
      <c r="D12" s="632"/>
      <c r="E12" s="632"/>
      <c r="F12" s="633"/>
    </row>
    <row r="13" spans="2:14" ht="14.25" customHeight="1">
      <c r="B13" s="380"/>
      <c r="C13" s="380"/>
      <c r="D13" s="380"/>
      <c r="E13" s="380"/>
      <c r="F13" s="380"/>
    </row>
    <row r="14" spans="2:14" ht="18">
      <c r="B14" s="68" t="s">
        <v>43</v>
      </c>
      <c r="D14" s="150" t="s">
        <v>196</v>
      </c>
      <c r="E14" s="151"/>
      <c r="F14" s="151"/>
      <c r="L14" s="29"/>
      <c r="M14" s="29"/>
      <c r="N14" s="29"/>
    </row>
    <row r="15" spans="2:14" ht="12.75" customHeight="1">
      <c r="B15" s="293"/>
      <c r="D15" s="152"/>
      <c r="E15" s="152"/>
      <c r="F15" s="152"/>
      <c r="L15" s="29"/>
      <c r="M15" s="29"/>
      <c r="N15" s="29"/>
    </row>
    <row r="16" spans="2:14">
      <c r="B16" s="148" t="s">
        <v>147</v>
      </c>
      <c r="D16" s="229" t="s">
        <v>198</v>
      </c>
      <c r="E16" s="381"/>
      <c r="F16" s="381"/>
    </row>
    <row r="17" spans="2:6">
      <c r="B17" s="148" t="s">
        <v>290</v>
      </c>
      <c r="D17" s="153"/>
      <c r="E17" s="381"/>
      <c r="F17" s="381"/>
    </row>
    <row r="18" spans="2:6">
      <c r="B18" s="148"/>
      <c r="D18" s="154"/>
      <c r="E18" s="381"/>
      <c r="F18" s="381"/>
    </row>
    <row r="19" spans="2:6">
      <c r="B19" s="148" t="str">
        <f>CONCATENATE("Montant taxe de séjour collecté : " &amp;C50&amp;" €")</f>
        <v>Montant taxe de séjour collecté : 13547537 €</v>
      </c>
      <c r="D19" s="229" t="str">
        <f>CONCATENATE("Montant taxe de séjour collecté : " &amp;D50&amp;" €")</f>
        <v>Montant taxe de séjour collecté : 14350308 €</v>
      </c>
      <c r="E19" s="382"/>
      <c r="F19" s="382"/>
    </row>
    <row r="20" spans="2:6">
      <c r="B20" s="23"/>
      <c r="D20" s="23"/>
    </row>
    <row r="22" spans="2:6" ht="18">
      <c r="B22" s="612" t="s">
        <v>150</v>
      </c>
      <c r="C22" s="613"/>
      <c r="D22" s="613"/>
      <c r="E22" s="613"/>
      <c r="F22" s="614"/>
    </row>
    <row r="24" spans="2:6">
      <c r="C24" s="280" t="s">
        <v>43</v>
      </c>
      <c r="D24" s="288" t="s">
        <v>197</v>
      </c>
    </row>
    <row r="25" spans="2:6">
      <c r="B25" s="205" t="s">
        <v>274</v>
      </c>
      <c r="C25" s="101">
        <v>14130</v>
      </c>
      <c r="D25" s="295">
        <v>16720</v>
      </c>
    </row>
    <row r="26" spans="2:6">
      <c r="B26" s="205" t="s">
        <v>137</v>
      </c>
      <c r="C26" s="264">
        <v>7.0999999999999994E-2</v>
      </c>
      <c r="D26" s="263" t="s">
        <v>199</v>
      </c>
    </row>
    <row r="28" spans="2:6" ht="18.600000000000001" customHeight="1">
      <c r="B28" s="205" t="s">
        <v>135</v>
      </c>
      <c r="C28" s="264">
        <v>6.6000000000000003E-2</v>
      </c>
      <c r="D28" s="265">
        <v>4.9000000000000002E-2</v>
      </c>
    </row>
    <row r="29" spans="2:6" ht="29.45" customHeight="1">
      <c r="B29" s="205" t="s">
        <v>136</v>
      </c>
      <c r="C29" s="100">
        <v>12100</v>
      </c>
      <c r="D29" s="262">
        <v>14210</v>
      </c>
    </row>
    <row r="30" spans="2:6">
      <c r="B30" s="205" t="s">
        <v>138</v>
      </c>
      <c r="C30" s="264">
        <v>0.224</v>
      </c>
      <c r="D30" s="265">
        <v>0.22500000000000001</v>
      </c>
    </row>
    <row r="32" spans="2:6" ht="18">
      <c r="B32" s="612" t="s">
        <v>167</v>
      </c>
      <c r="C32" s="613"/>
      <c r="D32" s="613"/>
      <c r="E32" s="613"/>
      <c r="F32" s="614"/>
    </row>
    <row r="34" spans="2:6">
      <c r="C34" s="280" t="s">
        <v>43</v>
      </c>
      <c r="D34" s="288" t="s">
        <v>197</v>
      </c>
    </row>
    <row r="35" spans="2:6">
      <c r="B35" s="205" t="s">
        <v>139</v>
      </c>
      <c r="C35" s="101">
        <v>4430</v>
      </c>
      <c r="D35" s="295">
        <v>5250</v>
      </c>
    </row>
    <row r="36" spans="2:6">
      <c r="B36" s="205" t="s">
        <v>140</v>
      </c>
      <c r="C36" s="100">
        <v>4310</v>
      </c>
      <c r="D36" s="262">
        <v>4620</v>
      </c>
    </row>
    <row r="37" spans="2:6">
      <c r="B37" s="205" t="s">
        <v>300</v>
      </c>
      <c r="C37" s="100">
        <v>1300</v>
      </c>
      <c r="D37" s="262">
        <v>1620</v>
      </c>
    </row>
    <row r="38" spans="2:6">
      <c r="B38" s="205" t="s">
        <v>141</v>
      </c>
      <c r="C38" s="100">
        <v>330</v>
      </c>
      <c r="D38" s="262">
        <v>2480</v>
      </c>
    </row>
    <row r="39" spans="2:6">
      <c r="B39" s="205" t="s">
        <v>143</v>
      </c>
      <c r="C39" s="100">
        <v>1860</v>
      </c>
      <c r="D39" s="262">
        <v>930</v>
      </c>
    </row>
    <row r="40" spans="2:6">
      <c r="B40" s="205" t="s">
        <v>142</v>
      </c>
      <c r="C40" s="100">
        <v>470</v>
      </c>
      <c r="D40" s="262">
        <v>510</v>
      </c>
    </row>
    <row r="41" spans="2:6">
      <c r="B41" s="205" t="s">
        <v>144</v>
      </c>
      <c r="C41" s="100">
        <v>340</v>
      </c>
      <c r="D41" s="262">
        <v>400</v>
      </c>
    </row>
    <row r="42" spans="2:6">
      <c r="B42" s="205" t="s">
        <v>145</v>
      </c>
      <c r="C42" s="100">
        <v>680</v>
      </c>
      <c r="D42" s="262">
        <v>910</v>
      </c>
    </row>
    <row r="43" spans="2:6">
      <c r="B43" s="66"/>
    </row>
    <row r="44" spans="2:6">
      <c r="B44" s="205" t="s">
        <v>146</v>
      </c>
      <c r="C44" s="100" t="s">
        <v>148</v>
      </c>
      <c r="D44" s="262" t="s">
        <v>200</v>
      </c>
    </row>
    <row r="45" spans="2:6">
      <c r="F45" s="65"/>
    </row>
    <row r="47" spans="2:6" ht="18">
      <c r="B47" s="612" t="s">
        <v>155</v>
      </c>
      <c r="C47" s="613"/>
      <c r="D47" s="613"/>
      <c r="E47" s="613"/>
      <c r="F47" s="614"/>
    </row>
    <row r="49" spans="2:6" ht="30.6" customHeight="1">
      <c r="C49" s="280" t="s">
        <v>43</v>
      </c>
      <c r="D49" s="288" t="s">
        <v>197</v>
      </c>
    </row>
    <row r="50" spans="2:6">
      <c r="B50" s="67" t="s">
        <v>447</v>
      </c>
      <c r="C50" s="508">
        <v>13547537</v>
      </c>
      <c r="D50" s="165">
        <v>14350308</v>
      </c>
    </row>
    <row r="51" spans="2:6">
      <c r="B51" s="67" t="s">
        <v>155</v>
      </c>
      <c r="C51" s="508">
        <v>12316336</v>
      </c>
      <c r="D51" s="165">
        <v>13119107</v>
      </c>
    </row>
    <row r="52" spans="2:6">
      <c r="B52" s="67" t="s">
        <v>156</v>
      </c>
      <c r="C52" s="508">
        <v>1231201</v>
      </c>
      <c r="D52" s="165">
        <v>1231201</v>
      </c>
    </row>
    <row r="53" spans="2:6">
      <c r="B53" s="67" t="s">
        <v>275</v>
      </c>
      <c r="C53" s="508">
        <v>22350</v>
      </c>
      <c r="D53" s="165">
        <v>23883</v>
      </c>
    </row>
    <row r="54" spans="2:6">
      <c r="B54" s="67" t="s">
        <v>448</v>
      </c>
      <c r="C54" s="508">
        <v>3599788</v>
      </c>
      <c r="D54" s="165">
        <v>3867657</v>
      </c>
    </row>
    <row r="55" spans="2:6">
      <c r="E55" s="65"/>
      <c r="F55" s="65"/>
    </row>
    <row r="56" spans="2:6" ht="7.5" customHeight="1"/>
  </sheetData>
  <mergeCells count="6">
    <mergeCell ref="B47:F47"/>
    <mergeCell ref="B32:F32"/>
    <mergeCell ref="B2:F4"/>
    <mergeCell ref="B5:F5"/>
    <mergeCell ref="B22:F22"/>
    <mergeCell ref="B7:F12"/>
  </mergeCells>
  <pageMargins left="0.7" right="0.7" top="0.75" bottom="0.75" header="0.3" footer="0.3"/>
  <pageSetup paperSize="9" scale="59"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2CC66"/>
    <pageSetUpPr fitToPage="1"/>
  </sheetPr>
  <dimension ref="B2:O94"/>
  <sheetViews>
    <sheetView showGridLines="0" zoomScale="80" zoomScaleNormal="80" zoomScaleSheetLayoutView="80" workbookViewId="0">
      <selection activeCell="B2" sqref="B2:J3"/>
    </sheetView>
  </sheetViews>
  <sheetFormatPr baseColWidth="10" defaultColWidth="11.5703125" defaultRowHeight="14.25"/>
  <cols>
    <col min="1" max="1" width="7.28515625" style="2" customWidth="1"/>
    <col min="2" max="2" width="30.5703125" style="2" customWidth="1"/>
    <col min="3" max="3" width="19.85546875" style="2" customWidth="1"/>
    <col min="4" max="4" width="31.28515625" style="2" customWidth="1"/>
    <col min="5" max="5" width="27.5703125" style="3" customWidth="1"/>
    <col min="6" max="6" width="15.28515625" style="3" customWidth="1"/>
    <col min="7" max="7" width="17.42578125" style="2" customWidth="1"/>
    <col min="8" max="8" width="14.42578125" style="2" customWidth="1"/>
    <col min="9" max="9" width="15.7109375" style="2" customWidth="1"/>
    <col min="10" max="11" width="15.28515625" style="2" customWidth="1"/>
    <col min="12" max="12" width="11.5703125" style="2" customWidth="1"/>
    <col min="13" max="16384" width="11.5703125" style="2"/>
  </cols>
  <sheetData>
    <row r="2" spans="2:11" ht="14.45" customHeight="1">
      <c r="B2" s="637" t="s">
        <v>301</v>
      </c>
      <c r="C2" s="637"/>
      <c r="D2" s="637"/>
      <c r="E2" s="637"/>
      <c r="F2" s="637"/>
      <c r="G2" s="637"/>
      <c r="H2" s="637"/>
      <c r="I2" s="637"/>
      <c r="J2" s="637"/>
      <c r="K2" s="75"/>
    </row>
    <row r="3" spans="2:11" ht="14.45" customHeight="1">
      <c r="B3" s="637"/>
      <c r="C3" s="637"/>
      <c r="D3" s="637"/>
      <c r="E3" s="637"/>
      <c r="F3" s="637"/>
      <c r="G3" s="637"/>
      <c r="H3" s="637"/>
      <c r="I3" s="637"/>
      <c r="J3" s="637"/>
      <c r="K3" s="75"/>
    </row>
    <row r="4" spans="2:11" ht="15" customHeight="1">
      <c r="B4" s="74"/>
      <c r="C4" s="74"/>
      <c r="D4" s="74"/>
      <c r="E4" s="74"/>
      <c r="F4" s="74"/>
      <c r="G4" s="74"/>
      <c r="H4" s="74"/>
      <c r="I4" s="75" t="s">
        <v>453</v>
      </c>
      <c r="J4" s="75"/>
      <c r="K4" s="75"/>
    </row>
    <row r="5" spans="2:11">
      <c r="B5" s="642" t="s">
        <v>171</v>
      </c>
      <c r="C5" s="642"/>
      <c r="D5" s="642"/>
      <c r="E5" s="642"/>
      <c r="F5" s="642"/>
      <c r="G5" s="642"/>
      <c r="H5" s="642"/>
      <c r="I5" s="642"/>
      <c r="J5" s="642"/>
      <c r="K5" s="642"/>
    </row>
    <row r="6" spans="2:11">
      <c r="B6" s="35"/>
      <c r="C6" s="38"/>
      <c r="D6" s="38"/>
      <c r="E6" s="38"/>
      <c r="F6" s="38"/>
      <c r="G6" s="38"/>
      <c r="H6" s="38"/>
      <c r="I6" s="38"/>
      <c r="J6" s="38"/>
      <c r="K6" s="38"/>
    </row>
    <row r="7" spans="2:11" ht="18">
      <c r="B7" s="68" t="s">
        <v>178</v>
      </c>
      <c r="C7" s="68"/>
      <c r="D7" s="68"/>
      <c r="E7" s="150" t="s">
        <v>196</v>
      </c>
      <c r="F7" s="150"/>
      <c r="G7" s="150"/>
      <c r="H7" s="150"/>
    </row>
    <row r="8" spans="2:11" ht="7.5" customHeight="1">
      <c r="B8" s="69"/>
      <c r="C8" s="70"/>
      <c r="D8" s="71"/>
      <c r="E8" s="152"/>
      <c r="F8" s="152"/>
      <c r="G8" s="152"/>
      <c r="H8" s="152"/>
    </row>
    <row r="9" spans="2:11" ht="34.9" customHeight="1">
      <c r="B9" s="500" t="str">
        <f>CONCATENATE(ROUND(K88,0)&amp; " lits touristiques dont ")</f>
        <v xml:space="preserve">665723 lits touristiques dont </v>
      </c>
      <c r="C9" s="72" t="str">
        <f>CONCATENATE(ROUND(K90,0)&amp;" lits touristiques marchands")</f>
        <v>217377 lits touristiques marchands</v>
      </c>
      <c r="D9" s="501"/>
      <c r="E9" s="502" t="s">
        <v>424</v>
      </c>
      <c r="F9" s="503" t="s">
        <v>425</v>
      </c>
      <c r="G9" s="504"/>
      <c r="H9" s="504"/>
    </row>
    <row r="10" spans="2:11" ht="4.5" customHeight="1">
      <c r="B10" s="500"/>
      <c r="C10" s="72"/>
      <c r="D10" s="505"/>
      <c r="E10" s="504"/>
      <c r="F10" s="504"/>
      <c r="G10" s="504"/>
      <c r="H10" s="504"/>
    </row>
    <row r="11" spans="2:11" ht="18">
      <c r="B11" s="500">
        <f>K37</f>
        <v>311</v>
      </c>
      <c r="C11" s="72" t="str">
        <f>CONCATENATE("campings / "&amp;ROUND((B11/E11)*100,0)&amp; "% de l'offre en Charentes")</f>
        <v>campings / 89% de l'offre en Charentes</v>
      </c>
      <c r="D11" s="72"/>
      <c r="E11" s="502">
        <v>351</v>
      </c>
      <c r="F11" s="506" t="s">
        <v>426</v>
      </c>
      <c r="G11" s="504"/>
      <c r="H11" s="504"/>
    </row>
    <row r="12" spans="2:11" ht="3" customHeight="1">
      <c r="B12" s="500"/>
      <c r="C12" s="72"/>
      <c r="D12" s="72"/>
      <c r="E12" s="504"/>
      <c r="F12" s="506"/>
      <c r="G12" s="504"/>
      <c r="H12" s="504"/>
    </row>
    <row r="13" spans="2:11" ht="18">
      <c r="B13" s="500">
        <f>K51</f>
        <v>259</v>
      </c>
      <c r="C13" s="72" t="str">
        <f>CONCATENATE("hôtels / "&amp;ROUND((B13/E13)*100,0)&amp; "% de l'offre en Charentes")</f>
        <v>hôtels / 81% de l'offre en Charentes</v>
      </c>
      <c r="D13" s="72"/>
      <c r="E13" s="502">
        <v>318</v>
      </c>
      <c r="F13" s="506" t="s">
        <v>427</v>
      </c>
      <c r="G13" s="504"/>
      <c r="H13" s="504"/>
    </row>
    <row r="14" spans="2:11" ht="4.5" customHeight="1">
      <c r="B14" s="500"/>
      <c r="C14" s="72"/>
      <c r="D14" s="72"/>
      <c r="E14" s="504"/>
      <c r="F14" s="506"/>
      <c r="G14" s="504"/>
      <c r="H14" s="504"/>
    </row>
    <row r="15" spans="2:11" ht="18">
      <c r="B15" s="500">
        <f>K65</f>
        <v>8065</v>
      </c>
      <c r="C15" s="72" t="str">
        <f>CONCATENATE("meublés / "&amp;ROUND((B15/E15)*100,0)&amp; "% de l'offre en Charentes")</f>
        <v>meublés / 86% de l'offre en Charentes</v>
      </c>
      <c r="D15" s="72"/>
      <c r="E15" s="502">
        <v>9365</v>
      </c>
      <c r="F15" s="506" t="s">
        <v>428</v>
      </c>
      <c r="G15" s="504"/>
      <c r="H15" s="504"/>
    </row>
    <row r="16" spans="2:11" ht="4.5" customHeight="1">
      <c r="B16" s="500"/>
      <c r="C16" s="72"/>
      <c r="D16" s="72"/>
      <c r="E16" s="504"/>
      <c r="F16" s="506"/>
      <c r="G16" s="504"/>
      <c r="H16" s="504"/>
    </row>
    <row r="17" spans="2:15" ht="18">
      <c r="B17" s="500">
        <f>K81</f>
        <v>105</v>
      </c>
      <c r="C17" s="72" t="str">
        <f>CONCATENATE("hébergements collectifs / "&amp;ROUND((B17/E17)*100,0)&amp; "% de l'offre en Charentes")</f>
        <v>hébergements collectifs / 80% de l'offre en Charentes</v>
      </c>
      <c r="D17" s="72"/>
      <c r="E17" s="502">
        <v>132</v>
      </c>
      <c r="F17" s="506" t="s">
        <v>429</v>
      </c>
      <c r="G17" s="504"/>
      <c r="H17" s="504"/>
    </row>
    <row r="18" spans="2:15" ht="4.5" customHeight="1">
      <c r="B18" s="500"/>
      <c r="C18" s="72"/>
      <c r="D18" s="72"/>
      <c r="E18" s="504"/>
      <c r="F18" s="506"/>
      <c r="G18" s="504"/>
      <c r="H18" s="504"/>
    </row>
    <row r="19" spans="2:15" ht="18">
      <c r="B19" s="500">
        <f>K83</f>
        <v>345</v>
      </c>
      <c r="C19" s="72" t="str">
        <f>CONCATENATE("chambres d'hôtes/ "&amp;ROUND((B19/E19)*100,0)&amp; "% de l'offre en Charentes")</f>
        <v>chambres d'hôtes/ 57% de l'offre en Charentes</v>
      </c>
      <c r="D19" s="72"/>
      <c r="E19" s="502">
        <v>602</v>
      </c>
      <c r="F19" s="506" t="s">
        <v>430</v>
      </c>
      <c r="G19" s="504"/>
      <c r="H19" s="504"/>
    </row>
    <row r="20" spans="2:15" ht="4.5" customHeight="1">
      <c r="B20" s="500"/>
      <c r="C20" s="72"/>
      <c r="D20" s="72"/>
      <c r="E20" s="504"/>
      <c r="F20" s="506"/>
      <c r="G20" s="504"/>
      <c r="H20" s="504"/>
    </row>
    <row r="21" spans="2:15" ht="18">
      <c r="B21" s="500">
        <f>K85</f>
        <v>97578.30045548499</v>
      </c>
      <c r="C21" s="72" t="str">
        <f>CONCATENATE("résidences secondaires / "&amp;ROUND((B21/E21)*100,0)&amp; "% de l'offre en Charentes")</f>
        <v>résidences secondaires / 88% de l'offre en Charentes</v>
      </c>
      <c r="D21" s="72"/>
      <c r="E21" s="507">
        <v>110319.59757857947</v>
      </c>
      <c r="F21" s="506" t="s">
        <v>431</v>
      </c>
      <c r="G21" s="504"/>
      <c r="H21" s="504"/>
    </row>
    <row r="22" spans="2:15">
      <c r="B22" s="65" t="s">
        <v>296</v>
      </c>
      <c r="D22" s="8"/>
      <c r="E22" s="146"/>
    </row>
    <row r="23" spans="2:15">
      <c r="B23" s="65"/>
      <c r="D23" s="8"/>
    </row>
    <row r="24" spans="2:15" ht="29.25" thickBot="1">
      <c r="B24" s="67" t="s">
        <v>0</v>
      </c>
      <c r="C24" s="86" t="s">
        <v>1</v>
      </c>
      <c r="D24" s="226" t="s">
        <v>2</v>
      </c>
      <c r="E24" s="226">
        <v>2016</v>
      </c>
      <c r="F24" s="226">
        <v>2017</v>
      </c>
      <c r="G24" s="227">
        <v>2018</v>
      </c>
      <c r="H24" s="227">
        <v>2019</v>
      </c>
      <c r="I24" s="227">
        <v>2020</v>
      </c>
      <c r="J24" s="227">
        <v>2021</v>
      </c>
      <c r="K24" s="227">
        <v>2022</v>
      </c>
    </row>
    <row r="25" spans="2:15">
      <c r="B25" s="638" t="s">
        <v>3</v>
      </c>
      <c r="C25" s="636" t="s">
        <v>291</v>
      </c>
      <c r="D25" s="203" t="s">
        <v>5</v>
      </c>
      <c r="E25" s="100">
        <v>84</v>
      </c>
      <c r="F25" s="100">
        <v>78</v>
      </c>
      <c r="G25" s="100">
        <v>75</v>
      </c>
      <c r="H25" s="100">
        <v>70</v>
      </c>
      <c r="I25" s="100">
        <v>60</v>
      </c>
      <c r="J25" s="100">
        <v>54</v>
      </c>
      <c r="K25" s="100">
        <v>48</v>
      </c>
    </row>
    <row r="26" spans="2:15" ht="15" customHeight="1" thickBot="1">
      <c r="B26" s="639"/>
      <c r="C26" s="641"/>
      <c r="D26" s="203" t="s">
        <v>6</v>
      </c>
      <c r="E26" s="100">
        <v>10770</v>
      </c>
      <c r="F26" s="100">
        <v>9606</v>
      </c>
      <c r="G26" s="100">
        <v>12332</v>
      </c>
      <c r="H26" s="100">
        <v>10480</v>
      </c>
      <c r="I26" s="100">
        <v>7190</v>
      </c>
      <c r="J26" s="100">
        <v>5469</v>
      </c>
      <c r="K26" s="100">
        <v>4470</v>
      </c>
    </row>
    <row r="27" spans="2:15" ht="15" customHeight="1" thickTop="1">
      <c r="B27" s="639"/>
      <c r="C27" s="636" t="s">
        <v>7</v>
      </c>
      <c r="D27" s="203" t="s">
        <v>5</v>
      </c>
      <c r="E27" s="100">
        <v>20</v>
      </c>
      <c r="F27" s="100">
        <v>15</v>
      </c>
      <c r="G27" s="100">
        <v>14</v>
      </c>
      <c r="H27" s="100">
        <v>13</v>
      </c>
      <c r="I27" s="100">
        <v>14</v>
      </c>
      <c r="J27" s="100">
        <v>13</v>
      </c>
      <c r="K27" s="100">
        <v>14</v>
      </c>
    </row>
    <row r="28" spans="2:15" ht="15" customHeight="1" thickBot="1">
      <c r="B28" s="639"/>
      <c r="C28" s="641"/>
      <c r="D28" s="203" t="s">
        <v>6</v>
      </c>
      <c r="E28" s="100">
        <v>6897</v>
      </c>
      <c r="F28" s="100">
        <v>5631</v>
      </c>
      <c r="G28" s="100">
        <v>4017</v>
      </c>
      <c r="H28" s="100">
        <v>4454</v>
      </c>
      <c r="I28" s="100">
        <v>4658</v>
      </c>
      <c r="J28" s="100">
        <v>4761</v>
      </c>
      <c r="K28" s="100">
        <v>5574</v>
      </c>
    </row>
    <row r="29" spans="2:15" ht="15" customHeight="1" thickTop="1">
      <c r="B29" s="639"/>
      <c r="C29" s="634" t="s">
        <v>8</v>
      </c>
      <c r="D29" s="203" t="s">
        <v>5</v>
      </c>
      <c r="E29" s="100">
        <v>77</v>
      </c>
      <c r="F29" s="100">
        <v>81</v>
      </c>
      <c r="G29" s="100">
        <v>70</v>
      </c>
      <c r="H29" s="100">
        <v>70</v>
      </c>
      <c r="I29" s="100">
        <v>67</v>
      </c>
      <c r="J29" s="100">
        <v>66</v>
      </c>
      <c r="K29" s="100">
        <v>58</v>
      </c>
    </row>
    <row r="30" spans="2:15" ht="15" customHeight="1" thickBot="1">
      <c r="B30" s="639"/>
      <c r="C30" s="641"/>
      <c r="D30" s="203" t="s">
        <v>6</v>
      </c>
      <c r="E30" s="100">
        <v>24477</v>
      </c>
      <c r="F30" s="100">
        <v>24003</v>
      </c>
      <c r="G30" s="100">
        <v>20844</v>
      </c>
      <c r="H30" s="100">
        <v>21843</v>
      </c>
      <c r="I30" s="100">
        <v>20877</v>
      </c>
      <c r="J30" s="100">
        <v>21258</v>
      </c>
      <c r="K30" s="100">
        <v>18618</v>
      </c>
    </row>
    <row r="31" spans="2:15" ht="15" customHeight="1" thickTop="1">
      <c r="B31" s="639"/>
      <c r="C31" s="634" t="s">
        <v>9</v>
      </c>
      <c r="D31" s="203" t="s">
        <v>5</v>
      </c>
      <c r="E31" s="100">
        <v>89</v>
      </c>
      <c r="F31" s="100">
        <v>95</v>
      </c>
      <c r="G31" s="100">
        <v>93</v>
      </c>
      <c r="H31" s="100">
        <v>96</v>
      </c>
      <c r="I31" s="100">
        <v>99</v>
      </c>
      <c r="J31" s="100">
        <v>97</v>
      </c>
      <c r="K31" s="100">
        <v>95</v>
      </c>
      <c r="M31" s="27"/>
      <c r="O31" s="27"/>
    </row>
    <row r="32" spans="2:15" ht="15" customHeight="1" thickBot="1">
      <c r="B32" s="639"/>
      <c r="C32" s="641"/>
      <c r="D32" s="203" t="s">
        <v>6</v>
      </c>
      <c r="E32" s="100">
        <v>40488</v>
      </c>
      <c r="F32" s="100">
        <v>42375</v>
      </c>
      <c r="G32" s="100">
        <v>40576</v>
      </c>
      <c r="H32" s="100">
        <v>40682</v>
      </c>
      <c r="I32" s="100">
        <v>41861</v>
      </c>
      <c r="J32" s="100">
        <v>39297</v>
      </c>
      <c r="K32" s="100">
        <v>37320</v>
      </c>
    </row>
    <row r="33" spans="2:13" ht="15" customHeight="1" thickTop="1">
      <c r="B33" s="639"/>
      <c r="C33" s="634" t="s">
        <v>10</v>
      </c>
      <c r="D33" s="203" t="s">
        <v>5</v>
      </c>
      <c r="E33" s="100">
        <v>70</v>
      </c>
      <c r="F33" s="100">
        <v>72</v>
      </c>
      <c r="G33" s="100">
        <v>72</v>
      </c>
      <c r="H33" s="100">
        <v>74</v>
      </c>
      <c r="I33" s="100">
        <v>71</v>
      </c>
      <c r="J33" s="100">
        <v>70</v>
      </c>
      <c r="K33" s="100">
        <v>77</v>
      </c>
    </row>
    <row r="34" spans="2:13" ht="15" customHeight="1" thickBot="1">
      <c r="B34" s="639"/>
      <c r="C34" s="641"/>
      <c r="D34" s="203" t="s">
        <v>6</v>
      </c>
      <c r="E34" s="100">
        <v>52902</v>
      </c>
      <c r="F34" s="100">
        <v>53859</v>
      </c>
      <c r="G34" s="100">
        <v>53571</v>
      </c>
      <c r="H34" s="100">
        <v>54888</v>
      </c>
      <c r="I34" s="100">
        <v>51869</v>
      </c>
      <c r="J34" s="100">
        <v>49134</v>
      </c>
      <c r="K34" s="100">
        <v>53166</v>
      </c>
    </row>
    <row r="35" spans="2:13" ht="15" customHeight="1" thickTop="1">
      <c r="B35" s="639"/>
      <c r="C35" s="634" t="s">
        <v>11</v>
      </c>
      <c r="D35" s="203" t="s">
        <v>5</v>
      </c>
      <c r="E35" s="100">
        <v>11</v>
      </c>
      <c r="F35" s="100">
        <v>11</v>
      </c>
      <c r="G35" s="100">
        <v>12</v>
      </c>
      <c r="H35" s="100">
        <v>12</v>
      </c>
      <c r="I35" s="100">
        <v>15</v>
      </c>
      <c r="J35" s="100">
        <v>18</v>
      </c>
      <c r="K35" s="100">
        <v>19</v>
      </c>
    </row>
    <row r="36" spans="2:13" ht="15" customHeight="1" thickBot="1">
      <c r="B36" s="639"/>
      <c r="C36" s="635"/>
      <c r="D36" s="203" t="s">
        <v>6</v>
      </c>
      <c r="E36" s="100">
        <v>10530</v>
      </c>
      <c r="F36" s="100">
        <v>10557</v>
      </c>
      <c r="G36" s="100">
        <v>11589</v>
      </c>
      <c r="H36" s="100">
        <v>11517</v>
      </c>
      <c r="I36" s="100">
        <v>15569</v>
      </c>
      <c r="J36" s="100">
        <v>16899</v>
      </c>
      <c r="K36" s="100">
        <v>18411</v>
      </c>
    </row>
    <row r="37" spans="2:13" ht="14.45" customHeight="1">
      <c r="B37" s="639"/>
      <c r="C37" s="636" t="s">
        <v>12</v>
      </c>
      <c r="D37" s="204" t="s">
        <v>5</v>
      </c>
      <c r="E37" s="124">
        <v>351</v>
      </c>
      <c r="F37" s="124">
        <v>352</v>
      </c>
      <c r="G37" s="124">
        <v>336</v>
      </c>
      <c r="H37" s="124">
        <v>335</v>
      </c>
      <c r="I37" s="124">
        <v>326</v>
      </c>
      <c r="J37" s="124">
        <v>318</v>
      </c>
      <c r="K37" s="124">
        <v>311</v>
      </c>
    </row>
    <row r="38" spans="2:13" ht="15.75" thickBot="1">
      <c r="B38" s="640"/>
      <c r="C38" s="635"/>
      <c r="D38" s="204" t="s">
        <v>6</v>
      </c>
      <c r="E38" s="124">
        <v>146064</v>
      </c>
      <c r="F38" s="124">
        <v>146031</v>
      </c>
      <c r="G38" s="124">
        <v>142929</v>
      </c>
      <c r="H38" s="124">
        <v>143864</v>
      </c>
      <c r="I38" s="124">
        <v>142024</v>
      </c>
      <c r="J38" s="124">
        <v>136818</v>
      </c>
      <c r="K38" s="124">
        <v>137559</v>
      </c>
    </row>
    <row r="39" spans="2:13" ht="15" thickTop="1">
      <c r="B39" s="638" t="s">
        <v>13</v>
      </c>
      <c r="C39" s="636" t="s">
        <v>291</v>
      </c>
      <c r="D39" s="203" t="s">
        <v>5</v>
      </c>
      <c r="E39" s="100">
        <v>43</v>
      </c>
      <c r="F39" s="100">
        <v>43</v>
      </c>
      <c r="G39" s="100">
        <v>65</v>
      </c>
      <c r="H39" s="100">
        <v>71</v>
      </c>
      <c r="I39" s="100">
        <v>67</v>
      </c>
      <c r="J39" s="100">
        <v>50</v>
      </c>
      <c r="K39" s="100">
        <v>42</v>
      </c>
    </row>
    <row r="40" spans="2:13" ht="15" thickBot="1">
      <c r="B40" s="639"/>
      <c r="C40" s="641"/>
      <c r="D40" s="203" t="s">
        <v>6</v>
      </c>
      <c r="E40" s="100">
        <v>1360</v>
      </c>
      <c r="F40" s="100">
        <v>1379</v>
      </c>
      <c r="G40" s="100">
        <v>1834</v>
      </c>
      <c r="H40" s="100">
        <v>1949</v>
      </c>
      <c r="I40" s="100">
        <v>2342</v>
      </c>
      <c r="J40" s="100">
        <v>1897</v>
      </c>
      <c r="K40" s="100">
        <v>1458</v>
      </c>
    </row>
    <row r="41" spans="2:13" ht="15" thickTop="1">
      <c r="B41" s="639"/>
      <c r="C41" s="634" t="s">
        <v>7</v>
      </c>
      <c r="D41" s="203" t="s">
        <v>5</v>
      </c>
      <c r="E41" s="100">
        <v>10</v>
      </c>
      <c r="F41" s="100">
        <v>13</v>
      </c>
      <c r="G41" s="100">
        <v>12</v>
      </c>
      <c r="H41" s="100">
        <v>14</v>
      </c>
      <c r="I41" s="100">
        <v>13</v>
      </c>
      <c r="J41" s="100">
        <v>12</v>
      </c>
      <c r="K41" s="100">
        <v>13</v>
      </c>
    </row>
    <row r="42" spans="2:13" ht="15" thickBot="1">
      <c r="B42" s="639"/>
      <c r="C42" s="641"/>
      <c r="D42" s="203" t="s">
        <v>6</v>
      </c>
      <c r="E42" s="100">
        <v>1398</v>
      </c>
      <c r="F42" s="100">
        <v>1564</v>
      </c>
      <c r="G42" s="100">
        <v>1309</v>
      </c>
      <c r="H42" s="100">
        <v>1163</v>
      </c>
      <c r="I42" s="100">
        <v>1143</v>
      </c>
      <c r="J42" s="100">
        <v>889</v>
      </c>
      <c r="K42" s="100">
        <v>1009</v>
      </c>
    </row>
    <row r="43" spans="2:13" ht="15" thickTop="1">
      <c r="B43" s="639"/>
      <c r="C43" s="634" t="s">
        <v>8</v>
      </c>
      <c r="D43" s="203" t="s">
        <v>5</v>
      </c>
      <c r="E43" s="100">
        <v>116</v>
      </c>
      <c r="F43" s="100">
        <v>110</v>
      </c>
      <c r="G43" s="100">
        <v>88</v>
      </c>
      <c r="H43" s="100">
        <v>87</v>
      </c>
      <c r="I43" s="100">
        <v>85</v>
      </c>
      <c r="J43" s="100">
        <v>85</v>
      </c>
      <c r="K43" s="100">
        <v>77</v>
      </c>
    </row>
    <row r="44" spans="2:13" ht="15" thickBot="1">
      <c r="B44" s="639"/>
      <c r="C44" s="641"/>
      <c r="D44" s="203" t="s">
        <v>6</v>
      </c>
      <c r="E44" s="100">
        <v>6214</v>
      </c>
      <c r="F44" s="100">
        <v>6039</v>
      </c>
      <c r="G44" s="100">
        <v>5058</v>
      </c>
      <c r="H44" s="100">
        <v>5080</v>
      </c>
      <c r="I44" s="100">
        <v>4795</v>
      </c>
      <c r="J44" s="100">
        <v>4757</v>
      </c>
      <c r="K44" s="100">
        <v>4196</v>
      </c>
    </row>
    <row r="45" spans="2:13" ht="15" thickTop="1">
      <c r="B45" s="639"/>
      <c r="C45" s="634" t="s">
        <v>9</v>
      </c>
      <c r="D45" s="203" t="s">
        <v>5</v>
      </c>
      <c r="E45" s="100">
        <v>86</v>
      </c>
      <c r="F45" s="100">
        <v>91</v>
      </c>
      <c r="G45" s="100">
        <v>92</v>
      </c>
      <c r="H45" s="100">
        <v>95</v>
      </c>
      <c r="I45" s="100">
        <v>97</v>
      </c>
      <c r="J45" s="100">
        <v>99</v>
      </c>
      <c r="K45" s="100">
        <v>99</v>
      </c>
    </row>
    <row r="46" spans="2:13" ht="15" thickBot="1">
      <c r="B46" s="639"/>
      <c r="C46" s="641"/>
      <c r="D46" s="203" t="s">
        <v>6</v>
      </c>
      <c r="E46" s="100">
        <v>6558</v>
      </c>
      <c r="F46" s="100">
        <v>6740</v>
      </c>
      <c r="G46" s="100">
        <v>6598</v>
      </c>
      <c r="H46" s="100">
        <v>6926</v>
      </c>
      <c r="I46" s="100">
        <v>7163</v>
      </c>
      <c r="J46" s="100">
        <v>7188</v>
      </c>
      <c r="K46" s="100">
        <v>7158</v>
      </c>
      <c r="M46" s="8"/>
    </row>
    <row r="47" spans="2:13" ht="15" thickTop="1">
      <c r="B47" s="639"/>
      <c r="C47" s="634" t="s">
        <v>10</v>
      </c>
      <c r="D47" s="203" t="s">
        <v>5</v>
      </c>
      <c r="E47" s="100">
        <v>17</v>
      </c>
      <c r="F47" s="100">
        <v>17</v>
      </c>
      <c r="G47" s="100">
        <v>22</v>
      </c>
      <c r="H47" s="100">
        <v>22</v>
      </c>
      <c r="I47" s="100">
        <v>21</v>
      </c>
      <c r="J47" s="100">
        <v>22</v>
      </c>
      <c r="K47" s="100">
        <v>25</v>
      </c>
    </row>
    <row r="48" spans="2:13" ht="15" thickBot="1">
      <c r="B48" s="639"/>
      <c r="C48" s="641"/>
      <c r="D48" s="203" t="s">
        <v>6</v>
      </c>
      <c r="E48" s="100">
        <v>2105</v>
      </c>
      <c r="F48" s="100">
        <v>2279</v>
      </c>
      <c r="G48" s="100">
        <v>2427</v>
      </c>
      <c r="H48" s="100">
        <v>2427</v>
      </c>
      <c r="I48" s="100">
        <v>2496</v>
      </c>
      <c r="J48" s="100">
        <v>2683</v>
      </c>
      <c r="K48" s="100">
        <v>2950</v>
      </c>
    </row>
    <row r="49" spans="2:11" ht="15" thickTop="1">
      <c r="B49" s="639"/>
      <c r="C49" s="634" t="s">
        <v>11</v>
      </c>
      <c r="D49" s="203" t="s">
        <v>5</v>
      </c>
      <c r="E49" s="100">
        <v>3</v>
      </c>
      <c r="F49" s="100">
        <v>3</v>
      </c>
      <c r="G49" s="100">
        <v>4</v>
      </c>
      <c r="H49" s="100">
        <v>4</v>
      </c>
      <c r="I49" s="100">
        <v>4</v>
      </c>
      <c r="J49" s="100">
        <v>4</v>
      </c>
      <c r="K49" s="100">
        <v>3</v>
      </c>
    </row>
    <row r="50" spans="2:11" ht="15" thickBot="1">
      <c r="B50" s="639"/>
      <c r="C50" s="635"/>
      <c r="D50" s="203" t="s">
        <v>6</v>
      </c>
      <c r="E50" s="100">
        <v>231</v>
      </c>
      <c r="F50" s="100">
        <v>259</v>
      </c>
      <c r="G50" s="100">
        <v>279</v>
      </c>
      <c r="H50" s="100">
        <v>279</v>
      </c>
      <c r="I50" s="100">
        <v>339</v>
      </c>
      <c r="J50" s="100">
        <v>339</v>
      </c>
      <c r="K50" s="100">
        <v>372</v>
      </c>
    </row>
    <row r="51" spans="2:11" ht="15">
      <c r="B51" s="639"/>
      <c r="C51" s="636" t="s">
        <v>12</v>
      </c>
      <c r="D51" s="204" t="s">
        <v>5</v>
      </c>
      <c r="E51" s="124">
        <v>275</v>
      </c>
      <c r="F51" s="124">
        <v>277</v>
      </c>
      <c r="G51" s="124">
        <v>283</v>
      </c>
      <c r="H51" s="124">
        <v>293</v>
      </c>
      <c r="I51" s="124">
        <v>287</v>
      </c>
      <c r="J51" s="124">
        <v>272</v>
      </c>
      <c r="K51" s="124">
        <v>259</v>
      </c>
    </row>
    <row r="52" spans="2:11" ht="15.75" thickBot="1">
      <c r="B52" s="643"/>
      <c r="C52" s="635"/>
      <c r="D52" s="204" t="s">
        <v>6</v>
      </c>
      <c r="E52" s="124">
        <v>17866</v>
      </c>
      <c r="F52" s="124">
        <v>18260</v>
      </c>
      <c r="G52" s="124">
        <v>17505</v>
      </c>
      <c r="H52" s="124">
        <v>17824</v>
      </c>
      <c r="I52" s="124">
        <v>18278</v>
      </c>
      <c r="J52" s="124">
        <v>17753</v>
      </c>
      <c r="K52" s="124">
        <v>17143</v>
      </c>
    </row>
    <row r="53" spans="2:11" ht="15">
      <c r="B53" s="646" t="s">
        <v>14</v>
      </c>
      <c r="C53" s="636" t="s">
        <v>291</v>
      </c>
      <c r="D53" s="203" t="s">
        <v>5</v>
      </c>
      <c r="E53" s="124"/>
      <c r="F53" s="124"/>
      <c r="G53" s="124"/>
      <c r="H53" s="124"/>
      <c r="I53" s="100">
        <v>636</v>
      </c>
      <c r="J53" s="100">
        <v>458</v>
      </c>
      <c r="K53" s="100">
        <v>502</v>
      </c>
    </row>
    <row r="54" spans="2:11" ht="15" customHeight="1" thickBot="1">
      <c r="B54" s="647"/>
      <c r="C54" s="641"/>
      <c r="D54" s="203" t="s">
        <v>6</v>
      </c>
      <c r="E54" s="124"/>
      <c r="F54" s="124"/>
      <c r="G54" s="124"/>
      <c r="H54" s="124"/>
      <c r="I54" s="100">
        <v>2664</v>
      </c>
      <c r="J54" s="100">
        <v>2010</v>
      </c>
      <c r="K54" s="100">
        <v>2335</v>
      </c>
    </row>
    <row r="55" spans="2:11" ht="14.45" customHeight="1" thickTop="1">
      <c r="B55" s="647"/>
      <c r="C55" s="636" t="s">
        <v>15</v>
      </c>
      <c r="D55" s="203" t="s">
        <v>5</v>
      </c>
      <c r="E55" s="100">
        <v>445</v>
      </c>
      <c r="F55" s="100">
        <v>445</v>
      </c>
      <c r="G55" s="100">
        <v>496</v>
      </c>
      <c r="H55" s="100">
        <v>679</v>
      </c>
      <c r="I55" s="100">
        <v>737</v>
      </c>
      <c r="J55" s="100">
        <v>828</v>
      </c>
      <c r="K55" s="100">
        <v>832</v>
      </c>
    </row>
    <row r="56" spans="2:11" ht="15" customHeight="1" thickBot="1">
      <c r="B56" s="647"/>
      <c r="C56" s="641"/>
      <c r="D56" s="203" t="s">
        <v>6</v>
      </c>
      <c r="E56" s="100">
        <v>1689</v>
      </c>
      <c r="F56" s="100">
        <v>1689</v>
      </c>
      <c r="G56" s="100">
        <v>1990</v>
      </c>
      <c r="H56" s="100">
        <v>2798</v>
      </c>
      <c r="I56" s="100">
        <v>3044</v>
      </c>
      <c r="J56" s="100">
        <v>3458</v>
      </c>
      <c r="K56" s="100">
        <v>3493</v>
      </c>
    </row>
    <row r="57" spans="2:11" ht="15" customHeight="1" thickTop="1">
      <c r="B57" s="647"/>
      <c r="C57" s="645" t="s">
        <v>16</v>
      </c>
      <c r="D57" s="203" t="s">
        <v>5</v>
      </c>
      <c r="E57" s="100">
        <v>2335</v>
      </c>
      <c r="F57" s="100">
        <v>2335</v>
      </c>
      <c r="G57" s="100">
        <v>2417</v>
      </c>
      <c r="H57" s="100">
        <v>2846</v>
      </c>
      <c r="I57" s="100">
        <v>2918</v>
      </c>
      <c r="J57" s="100">
        <v>3187</v>
      </c>
      <c r="K57" s="100">
        <v>3115</v>
      </c>
    </row>
    <row r="58" spans="2:11" ht="15" customHeight="1" thickBot="1">
      <c r="B58" s="647"/>
      <c r="C58" s="641"/>
      <c r="D58" s="203" t="s">
        <v>6</v>
      </c>
      <c r="E58" s="100">
        <v>8531</v>
      </c>
      <c r="F58" s="100">
        <v>8531</v>
      </c>
      <c r="G58" s="100">
        <v>8924</v>
      </c>
      <c r="H58" s="100">
        <v>10613</v>
      </c>
      <c r="I58" s="100">
        <v>11019</v>
      </c>
      <c r="J58" s="100">
        <v>12229</v>
      </c>
      <c r="K58" s="100">
        <v>12166</v>
      </c>
    </row>
    <row r="59" spans="2:11" ht="15" customHeight="1" thickTop="1">
      <c r="B59" s="647"/>
      <c r="C59" s="645" t="s">
        <v>17</v>
      </c>
      <c r="D59" s="203" t="s">
        <v>5</v>
      </c>
      <c r="E59" s="100">
        <v>2194</v>
      </c>
      <c r="F59" s="100">
        <v>2194</v>
      </c>
      <c r="G59" s="100">
        <v>2307</v>
      </c>
      <c r="H59" s="100">
        <v>2797</v>
      </c>
      <c r="I59" s="100">
        <v>2939</v>
      </c>
      <c r="J59" s="100">
        <v>3245</v>
      </c>
      <c r="K59" s="100">
        <v>3322</v>
      </c>
    </row>
    <row r="60" spans="2:11" ht="15" customHeight="1" thickBot="1">
      <c r="B60" s="647"/>
      <c r="C60" s="641"/>
      <c r="D60" s="203" t="s">
        <v>6</v>
      </c>
      <c r="E60" s="100">
        <v>10444</v>
      </c>
      <c r="F60" s="100">
        <v>10444</v>
      </c>
      <c r="G60" s="100">
        <v>10679</v>
      </c>
      <c r="H60" s="100">
        <v>13165</v>
      </c>
      <c r="I60" s="100">
        <v>14036</v>
      </c>
      <c r="J60" s="100">
        <v>15722</v>
      </c>
      <c r="K60" s="100">
        <v>16317</v>
      </c>
    </row>
    <row r="61" spans="2:11" ht="15" customHeight="1" thickTop="1">
      <c r="B61" s="647"/>
      <c r="C61" s="645" t="s">
        <v>18</v>
      </c>
      <c r="D61" s="203" t="s">
        <v>5</v>
      </c>
      <c r="E61" s="100">
        <v>432</v>
      </c>
      <c r="F61" s="100">
        <v>432</v>
      </c>
      <c r="G61" s="100">
        <v>387</v>
      </c>
      <c r="H61" s="100">
        <v>488</v>
      </c>
      <c r="I61" s="100">
        <v>543</v>
      </c>
      <c r="J61" s="100">
        <v>694</v>
      </c>
      <c r="K61" s="100">
        <v>741</v>
      </c>
    </row>
    <row r="62" spans="2:11" ht="15" customHeight="1" thickBot="1">
      <c r="B62" s="647"/>
      <c r="C62" s="641"/>
      <c r="D62" s="203" t="s">
        <v>6</v>
      </c>
      <c r="E62" s="100">
        <v>2696</v>
      </c>
      <c r="F62" s="100">
        <v>2696</v>
      </c>
      <c r="G62" s="100">
        <v>2401</v>
      </c>
      <c r="H62" s="100">
        <v>3051</v>
      </c>
      <c r="I62" s="100">
        <v>3456</v>
      </c>
      <c r="J62" s="100">
        <v>4482</v>
      </c>
      <c r="K62" s="100">
        <v>4782</v>
      </c>
    </row>
    <row r="63" spans="2:11" ht="15" customHeight="1" thickTop="1">
      <c r="B63" s="647"/>
      <c r="C63" s="634" t="s">
        <v>19</v>
      </c>
      <c r="D63" s="203" t="s">
        <v>5</v>
      </c>
      <c r="E63" s="100">
        <v>15</v>
      </c>
      <c r="F63" s="100">
        <v>15</v>
      </c>
      <c r="G63" s="100">
        <v>16</v>
      </c>
      <c r="H63" s="100">
        <v>33</v>
      </c>
      <c r="I63" s="100">
        <v>40</v>
      </c>
      <c r="J63" s="100">
        <v>50</v>
      </c>
      <c r="K63" s="100">
        <v>55</v>
      </c>
    </row>
    <row r="64" spans="2:11" ht="15" customHeight="1" thickBot="1">
      <c r="B64" s="647"/>
      <c r="C64" s="645"/>
      <c r="D64" s="203" t="s">
        <v>6</v>
      </c>
      <c r="E64" s="100">
        <v>137</v>
      </c>
      <c r="F64" s="100">
        <v>137</v>
      </c>
      <c r="G64" s="100">
        <v>145</v>
      </c>
      <c r="H64" s="100">
        <v>291</v>
      </c>
      <c r="I64" s="100">
        <v>350</v>
      </c>
      <c r="J64" s="100">
        <v>427</v>
      </c>
      <c r="K64" s="100">
        <v>453</v>
      </c>
    </row>
    <row r="65" spans="2:11" ht="14.45" customHeight="1">
      <c r="B65" s="647"/>
      <c r="C65" s="636" t="s">
        <v>315</v>
      </c>
      <c r="D65" s="204" t="s">
        <v>5</v>
      </c>
      <c r="E65" s="124">
        <f>E59+E61+E63+E55+E57</f>
        <v>5421</v>
      </c>
      <c r="F65" s="124">
        <f t="shared" ref="F65:K66" si="0">F59+F61+F63+F55+F57</f>
        <v>5421</v>
      </c>
      <c r="G65" s="124">
        <f t="shared" si="0"/>
        <v>5623</v>
      </c>
      <c r="H65" s="124">
        <f t="shared" si="0"/>
        <v>6843</v>
      </c>
      <c r="I65" s="124">
        <f t="shared" si="0"/>
        <v>7177</v>
      </c>
      <c r="J65" s="124">
        <f t="shared" si="0"/>
        <v>8004</v>
      </c>
      <c r="K65" s="124">
        <f t="shared" si="0"/>
        <v>8065</v>
      </c>
    </row>
    <row r="66" spans="2:11" ht="15" customHeight="1" thickBot="1">
      <c r="B66" s="648"/>
      <c r="C66" s="635"/>
      <c r="D66" s="204" t="s">
        <v>6</v>
      </c>
      <c r="E66" s="124">
        <f>E60+E62+E64+E56+E58</f>
        <v>23497</v>
      </c>
      <c r="F66" s="124">
        <f t="shared" si="0"/>
        <v>23497</v>
      </c>
      <c r="G66" s="124">
        <f t="shared" si="0"/>
        <v>24139</v>
      </c>
      <c r="H66" s="124">
        <f t="shared" si="0"/>
        <v>29918</v>
      </c>
      <c r="I66" s="124">
        <f t="shared" si="0"/>
        <v>31905</v>
      </c>
      <c r="J66" s="124">
        <f t="shared" si="0"/>
        <v>36318</v>
      </c>
      <c r="K66" s="124">
        <f t="shared" si="0"/>
        <v>37211</v>
      </c>
    </row>
    <row r="67" spans="2:11">
      <c r="B67" s="638" t="s">
        <v>276</v>
      </c>
      <c r="C67" s="636" t="s">
        <v>20</v>
      </c>
      <c r="D67" s="203" t="s">
        <v>5</v>
      </c>
      <c r="E67" s="100">
        <v>40</v>
      </c>
      <c r="F67" s="100">
        <v>40</v>
      </c>
      <c r="G67" s="100">
        <v>35</v>
      </c>
      <c r="H67" s="100">
        <v>37</v>
      </c>
      <c r="I67" s="100">
        <v>38</v>
      </c>
      <c r="J67" s="100">
        <v>39</v>
      </c>
      <c r="K67" s="100">
        <v>32</v>
      </c>
    </row>
    <row r="68" spans="2:11" ht="15" thickBot="1">
      <c r="B68" s="639"/>
      <c r="C68" s="641"/>
      <c r="D68" s="203" t="s">
        <v>6</v>
      </c>
      <c r="E68" s="100">
        <v>8816</v>
      </c>
      <c r="F68" s="100">
        <v>8818</v>
      </c>
      <c r="G68" s="100">
        <v>7724</v>
      </c>
      <c r="H68" s="100">
        <v>8256</v>
      </c>
      <c r="I68" s="100">
        <v>7814</v>
      </c>
      <c r="J68" s="100">
        <v>7829</v>
      </c>
      <c r="K68" s="100">
        <v>7911</v>
      </c>
    </row>
    <row r="69" spans="2:11" ht="15" thickTop="1">
      <c r="B69" s="639"/>
      <c r="C69" s="634" t="s">
        <v>292</v>
      </c>
      <c r="D69" s="203" t="s">
        <v>5</v>
      </c>
      <c r="E69" s="100"/>
      <c r="F69" s="100"/>
      <c r="G69" s="100">
        <v>7</v>
      </c>
      <c r="H69" s="100">
        <v>9</v>
      </c>
      <c r="I69" s="100">
        <v>8</v>
      </c>
      <c r="J69" s="100">
        <v>7</v>
      </c>
      <c r="K69" s="100">
        <v>6</v>
      </c>
    </row>
    <row r="70" spans="2:11" ht="15" thickBot="1">
      <c r="B70" s="639"/>
      <c r="C70" s="641"/>
      <c r="D70" s="203" t="s">
        <v>6</v>
      </c>
      <c r="E70" s="100"/>
      <c r="F70" s="100"/>
      <c r="G70" s="100">
        <v>509</v>
      </c>
      <c r="H70" s="100">
        <v>237</v>
      </c>
      <c r="I70" s="100">
        <v>410</v>
      </c>
      <c r="J70" s="100">
        <v>402</v>
      </c>
      <c r="K70" s="100">
        <v>562</v>
      </c>
    </row>
    <row r="71" spans="2:11" ht="15" thickTop="1">
      <c r="B71" s="639"/>
      <c r="C71" s="634" t="s">
        <v>21</v>
      </c>
      <c r="D71" s="203" t="s">
        <v>5</v>
      </c>
      <c r="E71" s="100">
        <v>41</v>
      </c>
      <c r="F71" s="100">
        <v>41</v>
      </c>
      <c r="G71" s="100">
        <v>32</v>
      </c>
      <c r="H71" s="100">
        <v>31</v>
      </c>
      <c r="I71" s="100">
        <v>31</v>
      </c>
      <c r="J71" s="100">
        <v>30</v>
      </c>
      <c r="K71" s="100">
        <v>26</v>
      </c>
    </row>
    <row r="72" spans="2:11" ht="15" thickBot="1">
      <c r="B72" s="639"/>
      <c r="C72" s="641"/>
      <c r="D72" s="203" t="s">
        <v>6</v>
      </c>
      <c r="E72" s="100">
        <v>14145</v>
      </c>
      <c r="F72" s="100">
        <v>13607</v>
      </c>
      <c r="G72" s="100">
        <v>10144</v>
      </c>
      <c r="H72" s="100">
        <v>10142</v>
      </c>
      <c r="I72" s="100">
        <v>10492</v>
      </c>
      <c r="J72" s="100">
        <v>10364</v>
      </c>
      <c r="K72" s="100">
        <v>9358</v>
      </c>
    </row>
    <row r="73" spans="2:11" ht="15" thickTop="1">
      <c r="B73" s="639"/>
      <c r="C73" s="634" t="s">
        <v>293</v>
      </c>
      <c r="D73" s="203" t="s">
        <v>5</v>
      </c>
      <c r="E73" s="100"/>
      <c r="F73" s="100"/>
      <c r="G73" s="100">
        <v>11</v>
      </c>
      <c r="H73" s="100">
        <v>12</v>
      </c>
      <c r="I73" s="100">
        <v>11</v>
      </c>
      <c r="J73" s="100">
        <v>11</v>
      </c>
      <c r="K73" s="100">
        <v>13</v>
      </c>
    </row>
    <row r="74" spans="2:11" ht="15" thickBot="1">
      <c r="B74" s="639"/>
      <c r="C74" s="635"/>
      <c r="D74" s="203" t="s">
        <v>6</v>
      </c>
      <c r="E74" s="100"/>
      <c r="F74" s="100"/>
      <c r="G74" s="100">
        <v>1035</v>
      </c>
      <c r="H74" s="100">
        <v>1035</v>
      </c>
      <c r="I74" s="100">
        <v>1037</v>
      </c>
      <c r="J74" s="100">
        <v>1037</v>
      </c>
      <c r="K74" s="100">
        <v>1213</v>
      </c>
    </row>
    <row r="75" spans="2:11">
      <c r="B75" s="639"/>
      <c r="C75" s="636" t="s">
        <v>22</v>
      </c>
      <c r="D75" s="203" t="s">
        <v>5</v>
      </c>
      <c r="E75" s="100">
        <v>3</v>
      </c>
      <c r="F75" s="100">
        <v>3</v>
      </c>
      <c r="G75" s="100">
        <v>5</v>
      </c>
      <c r="H75" s="100">
        <v>5</v>
      </c>
      <c r="I75" s="100">
        <v>3</v>
      </c>
      <c r="J75" s="100">
        <v>3</v>
      </c>
      <c r="K75" s="100">
        <v>3</v>
      </c>
    </row>
    <row r="76" spans="2:11" ht="15" thickBot="1">
      <c r="B76" s="639"/>
      <c r="C76" s="635"/>
      <c r="D76" s="203" t="s">
        <v>6</v>
      </c>
      <c r="E76" s="100">
        <v>536</v>
      </c>
      <c r="F76" s="100">
        <v>536</v>
      </c>
      <c r="G76" s="100">
        <v>489</v>
      </c>
      <c r="H76" s="100">
        <v>487</v>
      </c>
      <c r="I76" s="100">
        <v>463</v>
      </c>
      <c r="J76" s="100">
        <v>463</v>
      </c>
      <c r="K76" s="100">
        <v>458</v>
      </c>
    </row>
    <row r="77" spans="2:11">
      <c r="B77" s="639"/>
      <c r="C77" s="636" t="s">
        <v>294</v>
      </c>
      <c r="D77" s="203" t="s">
        <v>5</v>
      </c>
      <c r="E77" s="100">
        <v>11</v>
      </c>
      <c r="F77" s="100">
        <v>11</v>
      </c>
      <c r="G77" s="100">
        <v>6</v>
      </c>
      <c r="H77" s="100">
        <v>9</v>
      </c>
      <c r="I77" s="100">
        <v>9</v>
      </c>
      <c r="J77" s="100">
        <v>9</v>
      </c>
      <c r="K77" s="100">
        <v>6</v>
      </c>
    </row>
    <row r="78" spans="2:11" ht="15" thickBot="1">
      <c r="B78" s="639"/>
      <c r="C78" s="635"/>
      <c r="D78" s="203" t="s">
        <v>6</v>
      </c>
      <c r="E78" s="100">
        <v>1575</v>
      </c>
      <c r="F78" s="100">
        <v>1575</v>
      </c>
      <c r="G78" s="100">
        <v>543</v>
      </c>
      <c r="H78" s="100">
        <v>701</v>
      </c>
      <c r="I78" s="100">
        <v>579</v>
      </c>
      <c r="J78" s="100">
        <v>579</v>
      </c>
      <c r="K78" s="100">
        <v>543</v>
      </c>
    </row>
    <row r="79" spans="2:11" ht="15" thickTop="1">
      <c r="B79" s="639"/>
      <c r="C79" s="634" t="s">
        <v>308</v>
      </c>
      <c r="D79" s="203"/>
      <c r="E79" s="100"/>
      <c r="F79" s="100"/>
      <c r="G79" s="100">
        <v>4</v>
      </c>
      <c r="H79" s="100">
        <v>4</v>
      </c>
      <c r="I79" s="100">
        <v>11</v>
      </c>
      <c r="J79" s="100">
        <v>14</v>
      </c>
      <c r="K79" s="100">
        <v>19</v>
      </c>
    </row>
    <row r="80" spans="2:11" ht="15" thickBot="1">
      <c r="B80" s="639"/>
      <c r="C80" s="635"/>
      <c r="D80" s="203"/>
      <c r="E80" s="100"/>
      <c r="F80" s="100"/>
      <c r="G80" s="100">
        <v>398</v>
      </c>
      <c r="H80" s="100">
        <v>398</v>
      </c>
      <c r="I80" s="100">
        <v>519</v>
      </c>
      <c r="J80" s="100">
        <v>535</v>
      </c>
      <c r="K80" s="100">
        <v>649</v>
      </c>
    </row>
    <row r="81" spans="2:14" ht="15">
      <c r="B81" s="639"/>
      <c r="C81" s="636" t="s">
        <v>12</v>
      </c>
      <c r="D81" s="204" t="s">
        <v>5</v>
      </c>
      <c r="E81" s="124">
        <v>95</v>
      </c>
      <c r="F81" s="124">
        <v>95</v>
      </c>
      <c r="G81" s="124">
        <v>100</v>
      </c>
      <c r="H81" s="124">
        <v>107</v>
      </c>
      <c r="I81" s="124">
        <v>111</v>
      </c>
      <c r="J81" s="124">
        <v>113</v>
      </c>
      <c r="K81" s="124">
        <v>105</v>
      </c>
    </row>
    <row r="82" spans="2:14" ht="15.75" thickBot="1">
      <c r="B82" s="643"/>
      <c r="C82" s="635"/>
      <c r="D82" s="204" t="s">
        <v>6</v>
      </c>
      <c r="E82" s="124">
        <v>25072</v>
      </c>
      <c r="F82" s="124">
        <v>24536</v>
      </c>
      <c r="G82" s="124">
        <v>20842</v>
      </c>
      <c r="H82" s="124">
        <v>21256</v>
      </c>
      <c r="I82" s="124">
        <v>21314</v>
      </c>
      <c r="J82" s="124">
        <v>21209</v>
      </c>
      <c r="K82" s="124">
        <v>20694</v>
      </c>
    </row>
    <row r="83" spans="2:14" ht="15">
      <c r="B83" s="636" t="s">
        <v>295</v>
      </c>
      <c r="C83" s="636" t="s">
        <v>12</v>
      </c>
      <c r="D83" s="204" t="s">
        <v>5</v>
      </c>
      <c r="E83" s="124">
        <v>811</v>
      </c>
      <c r="F83" s="124">
        <v>849</v>
      </c>
      <c r="G83" s="124">
        <v>398</v>
      </c>
      <c r="H83" s="124">
        <v>418</v>
      </c>
      <c r="I83" s="124">
        <v>402</v>
      </c>
      <c r="J83" s="124">
        <v>389</v>
      </c>
      <c r="K83" s="124">
        <v>345</v>
      </c>
    </row>
    <row r="84" spans="2:14" ht="15.75" thickBot="1">
      <c r="B84" s="635"/>
      <c r="C84" s="635"/>
      <c r="D84" s="204" t="s">
        <v>6</v>
      </c>
      <c r="E84" s="124">
        <v>5524</v>
      </c>
      <c r="F84" s="124">
        <v>5763</v>
      </c>
      <c r="G84" s="124">
        <v>2156</v>
      </c>
      <c r="H84" s="124">
        <v>2274</v>
      </c>
      <c r="I84" s="124">
        <v>2516</v>
      </c>
      <c r="J84" s="124">
        <v>2833</v>
      </c>
      <c r="K84" s="124">
        <v>2435</v>
      </c>
    </row>
    <row r="85" spans="2:14" ht="15">
      <c r="B85" s="636" t="s">
        <v>277</v>
      </c>
      <c r="C85" s="636" t="s">
        <v>12</v>
      </c>
      <c r="D85" s="204" t="s">
        <v>5</v>
      </c>
      <c r="E85" s="426">
        <v>91886.112501932163</v>
      </c>
      <c r="F85" s="426">
        <v>92558.922263522923</v>
      </c>
      <c r="G85" s="426">
        <v>92970.980251674657</v>
      </c>
      <c r="H85" s="426">
        <v>93835.617632493115</v>
      </c>
      <c r="I85" s="426">
        <v>95395.196267457897</v>
      </c>
      <c r="J85" s="426">
        <v>96708.426231471996</v>
      </c>
      <c r="K85" s="426">
        <v>97578.30045548499</v>
      </c>
    </row>
    <row r="86" spans="2:14" ht="15">
      <c r="B86" s="645"/>
      <c r="C86" s="645"/>
      <c r="D86" s="266" t="s">
        <v>6</v>
      </c>
      <c r="E86" s="427">
        <f t="shared" ref="E86:I86" si="1">E85*5</f>
        <v>459430.56250966084</v>
      </c>
      <c r="F86" s="427">
        <f t="shared" si="1"/>
        <v>462794.61131761462</v>
      </c>
      <c r="G86" s="427">
        <f t="shared" si="1"/>
        <v>464854.90125837328</v>
      </c>
      <c r="H86" s="427">
        <f t="shared" si="1"/>
        <v>469178.0881624656</v>
      </c>
      <c r="I86" s="427">
        <f t="shared" si="1"/>
        <v>476975.9813372895</v>
      </c>
      <c r="J86" s="427">
        <f>J85*5</f>
        <v>483542.13115735998</v>
      </c>
      <c r="K86" s="427">
        <v>487891.50227742497</v>
      </c>
      <c r="M86" s="27"/>
      <c r="N86" s="144"/>
    </row>
    <row r="87" spans="2:14" ht="15">
      <c r="B87" s="644" t="s">
        <v>23</v>
      </c>
      <c r="C87" s="644"/>
      <c r="D87" s="267" t="s">
        <v>5</v>
      </c>
      <c r="E87" s="268">
        <f t="shared" ref="E87:I87" si="2">E89+E85-(E65+E53)</f>
        <v>93418.112501932163</v>
      </c>
      <c r="F87" s="268">
        <f t="shared" si="2"/>
        <v>94131.922263522923</v>
      </c>
      <c r="G87" s="268">
        <f t="shared" si="2"/>
        <v>94087.980251674657</v>
      </c>
      <c r="H87" s="268">
        <f t="shared" si="2"/>
        <v>94988.617632493115</v>
      </c>
      <c r="I87" s="268">
        <f t="shared" si="2"/>
        <v>96521.196267457897</v>
      </c>
      <c r="J87" s="268">
        <f>J89+J85-(J65+J53)</f>
        <v>97800.426231471996</v>
      </c>
      <c r="K87" s="268">
        <f>K89+K85-(K65+K53)</f>
        <v>98598.30045548499</v>
      </c>
    </row>
    <row r="88" spans="2:14" ht="15">
      <c r="B88" s="644"/>
      <c r="C88" s="644"/>
      <c r="D88" s="267" t="s">
        <v>6</v>
      </c>
      <c r="E88" s="268">
        <f>E90+E86-(E66+E54)</f>
        <v>653956.56250966084</v>
      </c>
      <c r="F88" s="268">
        <f t="shared" ref="E88:I88" si="3">F90+F86-(F66+F54)</f>
        <v>657384.61131761456</v>
      </c>
      <c r="G88" s="268">
        <f t="shared" si="3"/>
        <v>648286.90125837328</v>
      </c>
      <c r="H88" s="268">
        <f t="shared" si="3"/>
        <v>654396.0881624656</v>
      </c>
      <c r="I88" s="268">
        <f t="shared" si="3"/>
        <v>661107.98133728956</v>
      </c>
      <c r="J88" s="268">
        <f>J90+J86-(J66+J54)</f>
        <v>662155.13115736004</v>
      </c>
      <c r="K88" s="268">
        <f>K90+K86-(K66+K54)</f>
        <v>665722.50227742502</v>
      </c>
    </row>
    <row r="89" spans="2:14" ht="15">
      <c r="B89" s="644" t="s">
        <v>73</v>
      </c>
      <c r="C89" s="644"/>
      <c r="D89" s="267" t="s">
        <v>5</v>
      </c>
      <c r="E89" s="268">
        <f>E81+E65+E51+E37+E83+E53</f>
        <v>6953</v>
      </c>
      <c r="F89" s="268">
        <f t="shared" ref="E89:I89" si="4">F81+F65+F51+F37+F83+F53</f>
        <v>6994</v>
      </c>
      <c r="G89" s="268">
        <f t="shared" si="4"/>
        <v>6740</v>
      </c>
      <c r="H89" s="268">
        <f t="shared" si="4"/>
        <v>7996</v>
      </c>
      <c r="I89" s="268">
        <f t="shared" si="4"/>
        <v>8939</v>
      </c>
      <c r="J89" s="268">
        <f>J81+J65+J51+J37+J83+J53</f>
        <v>9554</v>
      </c>
      <c r="K89" s="268">
        <f>K81+K65+K51+K37+K83+K53</f>
        <v>9587</v>
      </c>
    </row>
    <row r="90" spans="2:14" ht="15">
      <c r="B90" s="644"/>
      <c r="C90" s="644"/>
      <c r="D90" s="267" t="s">
        <v>6</v>
      </c>
      <c r="E90" s="268">
        <f t="shared" ref="E90:I90" si="5">E82+E66+E52+E38+E84+E54</f>
        <v>218023</v>
      </c>
      <c r="F90" s="268">
        <f t="shared" si="5"/>
        <v>218087</v>
      </c>
      <c r="G90" s="268">
        <f t="shared" si="5"/>
        <v>207571</v>
      </c>
      <c r="H90" s="268">
        <f t="shared" si="5"/>
        <v>215136</v>
      </c>
      <c r="I90" s="268">
        <f t="shared" si="5"/>
        <v>218701</v>
      </c>
      <c r="J90" s="268">
        <f>J82+J66+J52+J38+J84+J54</f>
        <v>216941</v>
      </c>
      <c r="K90" s="268">
        <f>K82+K66+K52+K38+K84+K54</f>
        <v>217377</v>
      </c>
    </row>
    <row r="94" spans="2:14">
      <c r="E94" s="425"/>
      <c r="F94" s="425"/>
      <c r="G94" s="425"/>
      <c r="H94" s="425"/>
      <c r="I94" s="425"/>
      <c r="J94" s="425"/>
      <c r="K94" s="425"/>
    </row>
  </sheetData>
  <mergeCells count="41">
    <mergeCell ref="C65:C66"/>
    <mergeCell ref="B53:B66"/>
    <mergeCell ref="C53:C54"/>
    <mergeCell ref="C55:C56"/>
    <mergeCell ref="C57:C58"/>
    <mergeCell ref="C59:C60"/>
    <mergeCell ref="C61:C62"/>
    <mergeCell ref="C63:C64"/>
    <mergeCell ref="B89:C90"/>
    <mergeCell ref="B87:C88"/>
    <mergeCell ref="B67:B82"/>
    <mergeCell ref="C67:C68"/>
    <mergeCell ref="C69:C70"/>
    <mergeCell ref="C71:C72"/>
    <mergeCell ref="C73:C74"/>
    <mergeCell ref="C75:C76"/>
    <mergeCell ref="C77:C78"/>
    <mergeCell ref="C81:C82"/>
    <mergeCell ref="B83:B84"/>
    <mergeCell ref="C83:C84"/>
    <mergeCell ref="B85:B86"/>
    <mergeCell ref="C85:C86"/>
    <mergeCell ref="C79:C80"/>
    <mergeCell ref="B39:B52"/>
    <mergeCell ref="C39:C40"/>
    <mergeCell ref="C41:C42"/>
    <mergeCell ref="C43:C44"/>
    <mergeCell ref="C45:C46"/>
    <mergeCell ref="C47:C48"/>
    <mergeCell ref="C49:C50"/>
    <mergeCell ref="C51:C52"/>
    <mergeCell ref="C35:C36"/>
    <mergeCell ref="C37:C38"/>
    <mergeCell ref="B2:J3"/>
    <mergeCell ref="B25:B38"/>
    <mergeCell ref="C25:C26"/>
    <mergeCell ref="C27:C28"/>
    <mergeCell ref="C29:C30"/>
    <mergeCell ref="C31:C32"/>
    <mergeCell ref="C33:C34"/>
    <mergeCell ref="B5:K5"/>
  </mergeCells>
  <pageMargins left="0.7" right="0.7" top="0.75" bottom="0.75" header="0.3" footer="0.3"/>
  <pageSetup paperSize="9" scale="35"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2CC66"/>
    <pageSetUpPr fitToPage="1"/>
  </sheetPr>
  <dimension ref="A2:P109"/>
  <sheetViews>
    <sheetView showGridLines="0" zoomScaleNormal="100" zoomScaleSheetLayoutView="90" workbookViewId="0">
      <selection activeCell="B2" sqref="B2:M4"/>
    </sheetView>
  </sheetViews>
  <sheetFormatPr baseColWidth="10" defaultColWidth="11.5703125" defaultRowHeight="14.25"/>
  <cols>
    <col min="1" max="1" width="5.42578125" style="2" customWidth="1"/>
    <col min="2" max="2" width="24.7109375" style="2" customWidth="1"/>
    <col min="3" max="3" width="17.140625" style="2" customWidth="1"/>
    <col min="4" max="4" width="11.7109375" style="2" customWidth="1"/>
    <col min="5" max="5" width="11.5703125" style="2"/>
    <col min="6" max="6" width="20.85546875" style="2" customWidth="1"/>
    <col min="7" max="7" width="11.5703125" style="2"/>
    <col min="8" max="8" width="12.7109375" style="2" bestFit="1" customWidth="1"/>
    <col min="9" max="10" width="11.5703125" style="2"/>
    <col min="11" max="11" width="16.85546875" style="2" bestFit="1" customWidth="1"/>
    <col min="12" max="16384" width="11.5703125" style="2"/>
  </cols>
  <sheetData>
    <row r="2" spans="2:14" ht="13.9" customHeight="1">
      <c r="B2" s="637" t="s">
        <v>302</v>
      </c>
      <c r="C2" s="637"/>
      <c r="D2" s="637"/>
      <c r="E2" s="637"/>
      <c r="F2" s="637"/>
      <c r="G2" s="637"/>
      <c r="H2" s="637"/>
      <c r="I2" s="637"/>
      <c r="J2" s="637"/>
      <c r="K2" s="637"/>
      <c r="L2" s="637"/>
      <c r="M2" s="637"/>
      <c r="N2" s="21"/>
    </row>
    <row r="3" spans="2:14" ht="13.9" customHeight="1">
      <c r="B3" s="637"/>
      <c r="C3" s="637"/>
      <c r="D3" s="637"/>
      <c r="E3" s="637"/>
      <c r="F3" s="637"/>
      <c r="G3" s="637"/>
      <c r="H3" s="637"/>
      <c r="I3" s="637"/>
      <c r="J3" s="637"/>
      <c r="K3" s="637"/>
      <c r="L3" s="637"/>
      <c r="M3" s="637"/>
      <c r="N3" s="21"/>
    </row>
    <row r="4" spans="2:14" ht="14.45" customHeight="1">
      <c r="B4" s="637"/>
      <c r="C4" s="637"/>
      <c r="D4" s="637"/>
      <c r="E4" s="637"/>
      <c r="F4" s="637"/>
      <c r="G4" s="637"/>
      <c r="H4" s="637"/>
      <c r="I4" s="637"/>
      <c r="J4" s="637"/>
      <c r="K4" s="637"/>
      <c r="L4" s="637"/>
      <c r="M4" s="637"/>
      <c r="N4" s="21"/>
    </row>
    <row r="5" spans="2:14" ht="14.45" customHeight="1">
      <c r="B5" s="19"/>
      <c r="C5" s="19"/>
      <c r="D5" s="19"/>
      <c r="E5" s="19"/>
      <c r="F5" s="19"/>
      <c r="G5" s="19"/>
      <c r="H5" s="19"/>
      <c r="I5" s="19"/>
      <c r="J5" s="19"/>
      <c r="K5" s="19"/>
      <c r="L5" s="19"/>
      <c r="M5" s="19"/>
      <c r="N5" s="21"/>
    </row>
    <row r="6" spans="2:14" ht="14.45" customHeight="1">
      <c r="B6" s="650" t="s">
        <v>445</v>
      </c>
      <c r="C6" s="651"/>
      <c r="D6" s="651"/>
      <c r="E6" s="651"/>
      <c r="F6" s="651"/>
      <c r="G6" s="651"/>
      <c r="H6" s="651"/>
      <c r="I6" s="651"/>
      <c r="J6" s="651"/>
      <c r="K6" s="651"/>
      <c r="L6" s="651"/>
      <c r="M6" s="652"/>
      <c r="N6" s="21"/>
    </row>
    <row r="7" spans="2:14" ht="14.45" customHeight="1">
      <c r="B7" s="653"/>
      <c r="C7" s="654"/>
      <c r="D7" s="654"/>
      <c r="E7" s="654"/>
      <c r="F7" s="654"/>
      <c r="G7" s="654"/>
      <c r="H7" s="654"/>
      <c r="I7" s="654"/>
      <c r="J7" s="654"/>
      <c r="K7" s="654"/>
      <c r="L7" s="654"/>
      <c r="M7" s="655"/>
      <c r="N7" s="21"/>
    </row>
    <row r="8" spans="2:14" ht="36" customHeight="1">
      <c r="B8" s="656"/>
      <c r="C8" s="657"/>
      <c r="D8" s="657"/>
      <c r="E8" s="657"/>
      <c r="F8" s="657"/>
      <c r="G8" s="657"/>
      <c r="H8" s="657"/>
      <c r="I8" s="657"/>
      <c r="J8" s="657"/>
      <c r="K8" s="657"/>
      <c r="L8" s="657"/>
      <c r="M8" s="658"/>
      <c r="N8" s="21"/>
    </row>
    <row r="9" spans="2:14" ht="14.45" customHeight="1">
      <c r="B9" s="649" t="s">
        <v>296</v>
      </c>
      <c r="C9" s="649"/>
      <c r="D9" s="649"/>
      <c r="E9" s="649"/>
      <c r="F9" s="649"/>
      <c r="G9" s="649"/>
      <c r="H9" s="649"/>
      <c r="I9" s="649"/>
      <c r="J9" s="649"/>
      <c r="K9" s="649"/>
      <c r="L9" s="649"/>
      <c r="M9" s="649"/>
      <c r="N9" s="21"/>
    </row>
    <row r="10" spans="2:14" ht="15">
      <c r="B10" s="28"/>
      <c r="C10" s="21"/>
      <c r="D10" s="21"/>
      <c r="E10" s="21"/>
      <c r="F10" s="21"/>
      <c r="G10" s="21"/>
      <c r="H10" s="21"/>
      <c r="I10" s="21"/>
      <c r="J10" s="21"/>
      <c r="N10" s="21"/>
    </row>
    <row r="11" spans="2:14" ht="18">
      <c r="D11" s="68" t="s">
        <v>178</v>
      </c>
      <c r="E11" s="68"/>
      <c r="F11" s="68"/>
      <c r="G11" s="150" t="s">
        <v>196</v>
      </c>
      <c r="H11" s="150"/>
      <c r="I11" s="150"/>
      <c r="J11" s="150"/>
      <c r="K11" s="73"/>
      <c r="L11" s="73"/>
      <c r="M11" s="73"/>
      <c r="N11" s="417"/>
    </row>
    <row r="12" spans="2:14" ht="18">
      <c r="B12" s="80" t="s">
        <v>172</v>
      </c>
      <c r="C12" s="81"/>
      <c r="D12" s="492">
        <f>C56</f>
        <v>9587</v>
      </c>
      <c r="E12" s="79" t="str">
        <f>CONCATENATE(" / "&amp; ROUND((D12/G12)*100,0) &amp;"% de l'offre en Charentes")</f>
        <v xml:space="preserve"> / 84% de l'offre en Charentes</v>
      </c>
      <c r="F12" s="78"/>
      <c r="G12" s="493">
        <v>11401</v>
      </c>
      <c r="H12" s="494"/>
      <c r="I12" s="495"/>
      <c r="J12" s="157"/>
      <c r="K12" s="73"/>
      <c r="L12" s="73"/>
      <c r="M12" s="73"/>
    </row>
    <row r="13" spans="2:14" ht="18">
      <c r="B13" s="80" t="s">
        <v>173</v>
      </c>
      <c r="C13" s="81"/>
      <c r="D13" s="492">
        <f>C58</f>
        <v>97578.30045548499</v>
      </c>
      <c r="E13" s="79" t="str">
        <f>CONCATENATE(" / "&amp; ROUND((D13/G13)*100,1) &amp;"% de l'offre en Charentes")</f>
        <v xml:space="preserve"> / 88,5% de l'offre en Charentes</v>
      </c>
      <c r="F13" s="496"/>
      <c r="G13" s="493">
        <v>110319.59757857947</v>
      </c>
      <c r="H13" s="494"/>
      <c r="I13" s="157"/>
      <c r="J13" s="157"/>
      <c r="K13" s="73"/>
      <c r="L13" s="73"/>
      <c r="M13" s="73"/>
    </row>
    <row r="14" spans="2:14" ht="18">
      <c r="B14" s="80"/>
      <c r="C14" s="81"/>
      <c r="D14" s="492"/>
      <c r="E14" s="79"/>
      <c r="F14" s="496"/>
      <c r="G14" s="156"/>
      <c r="H14" s="494"/>
      <c r="I14" s="157"/>
      <c r="J14" s="157"/>
      <c r="K14" s="73"/>
      <c r="L14" s="73"/>
      <c r="M14" s="73"/>
    </row>
    <row r="15" spans="2:14" ht="15.75" customHeight="1">
      <c r="B15" s="80" t="s">
        <v>278</v>
      </c>
      <c r="C15" s="81"/>
      <c r="D15" s="497">
        <f>E60</f>
        <v>665722.50227742502</v>
      </c>
      <c r="E15" s="79" t="str">
        <f>CONCATENATE(" / "&amp; ROUND((D15/G15)*100,1) &amp;"% de l'offre en Charentes")</f>
        <v xml:space="preserve"> / 89,6% de l'offre en Charentes</v>
      </c>
      <c r="F15" s="496"/>
      <c r="G15" s="493">
        <v>742784.98789289733</v>
      </c>
      <c r="H15" s="494"/>
      <c r="I15" s="157"/>
      <c r="J15" s="157"/>
      <c r="K15" s="73"/>
      <c r="L15" s="73"/>
      <c r="M15" s="73"/>
    </row>
    <row r="16" spans="2:14" ht="15.75" customHeight="1">
      <c r="B16" s="80" t="s">
        <v>279</v>
      </c>
      <c r="C16" s="81"/>
      <c r="D16" s="492">
        <f>E56</f>
        <v>217377</v>
      </c>
      <c r="E16" s="79" t="str">
        <f>CONCATENATE(" / "&amp; ROUND((D16/G16)*100,1) &amp;"% de l'offre en Charentes")</f>
        <v xml:space="preserve"> / 91,2% de l'offre en Charentes</v>
      </c>
      <c r="F16" s="496"/>
      <c r="G16" s="498">
        <v>238462</v>
      </c>
      <c r="H16" s="494"/>
      <c r="I16" s="157"/>
      <c r="J16" s="157"/>
      <c r="K16" s="73"/>
      <c r="L16" s="73"/>
      <c r="M16" s="73"/>
    </row>
    <row r="17" spans="1:16" ht="18">
      <c r="B17" s="80" t="s">
        <v>230</v>
      </c>
      <c r="C17" s="81"/>
      <c r="D17" s="499">
        <f>F58</f>
        <v>0.67347205591465342</v>
      </c>
      <c r="E17" s="79"/>
      <c r="F17" s="78"/>
      <c r="G17" s="158">
        <v>0.67896227860439207</v>
      </c>
      <c r="H17" s="157"/>
      <c r="I17" s="157"/>
      <c r="J17" s="157"/>
      <c r="K17" s="73"/>
      <c r="L17" s="73"/>
      <c r="M17" s="73"/>
    </row>
    <row r="18" spans="1:16" ht="13.9" customHeight="1">
      <c r="D18" s="155"/>
      <c r="E18" s="155"/>
      <c r="F18" s="155"/>
      <c r="G18" s="156"/>
      <c r="H18" s="157"/>
      <c r="I18" s="157"/>
      <c r="J18" s="157"/>
      <c r="K18" s="73"/>
      <c r="L18" s="73"/>
      <c r="M18" s="73"/>
    </row>
    <row r="19" spans="1:16" ht="13.9" customHeight="1">
      <c r="D19" s="82"/>
      <c r="E19" s="82"/>
      <c r="F19" s="82"/>
      <c r="G19" s="234"/>
      <c r="H19" s="83"/>
      <c r="I19" s="83"/>
      <c r="J19" s="83"/>
      <c r="K19" s="83"/>
      <c r="L19" s="73"/>
      <c r="M19" s="73"/>
      <c r="N19" s="73"/>
    </row>
    <row r="20" spans="1:16" ht="15">
      <c r="B20" s="34"/>
      <c r="C20" s="34"/>
      <c r="D20" s="34"/>
      <c r="E20" s="21"/>
      <c r="F20" s="21"/>
      <c r="G20" s="21"/>
      <c r="H20" s="142"/>
      <c r="I20" s="21"/>
      <c r="J20" s="21"/>
      <c r="O20" s="73"/>
      <c r="P20" s="73"/>
    </row>
    <row r="21" spans="1:16" ht="18">
      <c r="B21" s="659" t="s">
        <v>303</v>
      </c>
      <c r="C21" s="659"/>
      <c r="D21" s="659"/>
      <c r="E21" s="659"/>
      <c r="F21" s="659"/>
      <c r="G21" s="659"/>
      <c r="H21" s="659"/>
      <c r="I21" s="659"/>
      <c r="J21" s="659"/>
      <c r="K21" s="659"/>
      <c r="L21" s="659"/>
      <c r="M21" s="659"/>
      <c r="O21" s="73"/>
      <c r="P21" s="73"/>
    </row>
    <row r="22" spans="1:16" ht="15">
      <c r="B22" s="21"/>
      <c r="C22" s="21"/>
      <c r="D22" s="21"/>
      <c r="E22" s="21"/>
      <c r="F22" s="21"/>
      <c r="G22" s="21"/>
      <c r="H22" s="21"/>
      <c r="I22" s="21"/>
      <c r="J22" s="21"/>
      <c r="O22" s="73"/>
      <c r="P22" s="73"/>
    </row>
    <row r="23" spans="1:16" ht="24" customHeight="1">
      <c r="B23" s="283"/>
      <c r="C23" s="664" t="s">
        <v>169</v>
      </c>
      <c r="D23" s="664"/>
      <c r="E23" s="664"/>
      <c r="F23" s="664" t="s">
        <v>170</v>
      </c>
      <c r="G23" s="664"/>
      <c r="H23" s="664"/>
      <c r="J23" s="206"/>
      <c r="K23" s="73"/>
      <c r="L23" s="73"/>
      <c r="M23" s="73"/>
      <c r="N23" s="73"/>
      <c r="O23" s="73"/>
      <c r="P23" s="73"/>
    </row>
    <row r="24" spans="1:16" s="4" customFormat="1" ht="28.5">
      <c r="B24" s="283"/>
      <c r="C24" s="280">
        <v>2016</v>
      </c>
      <c r="D24" s="280">
        <v>2022</v>
      </c>
      <c r="E24" s="280" t="s">
        <v>423</v>
      </c>
      <c r="F24" s="280">
        <v>2016</v>
      </c>
      <c r="G24" s="280">
        <v>2022</v>
      </c>
      <c r="H24" s="280" t="s">
        <v>423</v>
      </c>
      <c r="J24" s="207"/>
      <c r="K24" s="208"/>
      <c r="L24" s="73"/>
      <c r="M24" s="73"/>
      <c r="N24" s="73"/>
      <c r="O24" s="73"/>
      <c r="P24" s="73"/>
    </row>
    <row r="25" spans="1:16">
      <c r="B25" s="280" t="s">
        <v>92</v>
      </c>
      <c r="C25" s="127">
        <f>'Offre d''hébergements'!E37</f>
        <v>351</v>
      </c>
      <c r="D25" s="101">
        <f>'Offre d''hébergements'!K37</f>
        <v>311</v>
      </c>
      <c r="E25" s="106">
        <f t="shared" ref="E25:E30" si="0">(D25-C25)/C25</f>
        <v>-0.11396011396011396</v>
      </c>
      <c r="F25" s="101">
        <f>'Offre d''hébergements'!E38</f>
        <v>146064</v>
      </c>
      <c r="G25" s="101">
        <f>'Offre d''hébergements'!K38</f>
        <v>137559</v>
      </c>
      <c r="H25" s="106">
        <f t="shared" ref="H25:H30" si="1">(G25-F25)/F25</f>
        <v>-5.8227900098586922E-2</v>
      </c>
      <c r="J25" s="73"/>
      <c r="K25" s="73"/>
      <c r="L25" s="73"/>
      <c r="M25" s="73"/>
      <c r="N25" s="73"/>
      <c r="O25" s="73"/>
      <c r="P25" s="73"/>
    </row>
    <row r="26" spans="1:16">
      <c r="B26" s="280" t="s">
        <v>68</v>
      </c>
      <c r="C26" s="279">
        <f>'Offre d''hébergements'!E51</f>
        <v>275</v>
      </c>
      <c r="D26" s="100">
        <f>'Offre d''hébergements'!K51</f>
        <v>259</v>
      </c>
      <c r="E26" s="96">
        <f t="shared" si="0"/>
        <v>-5.8181818181818182E-2</v>
      </c>
      <c r="F26" s="100">
        <f>'Offre d''hébergements'!E52</f>
        <v>17866</v>
      </c>
      <c r="G26" s="100">
        <f>'Offre d''hébergements'!K52</f>
        <v>17143</v>
      </c>
      <c r="H26" s="96">
        <f t="shared" si="1"/>
        <v>-4.0467927907757752E-2</v>
      </c>
      <c r="J26" s="73"/>
      <c r="K26" s="73"/>
      <c r="L26" s="73"/>
      <c r="M26" s="73"/>
      <c r="N26" s="73"/>
      <c r="O26" s="73"/>
      <c r="P26" s="73"/>
    </row>
    <row r="27" spans="1:16">
      <c r="B27" s="280" t="s">
        <v>364</v>
      </c>
      <c r="C27" s="121">
        <f>'Offre d''hébergements'!E65</f>
        <v>5421</v>
      </c>
      <c r="D27" s="100">
        <f>'Offre d''hébergements'!K65</f>
        <v>8065</v>
      </c>
      <c r="E27" s="96">
        <f t="shared" si="0"/>
        <v>0.48773289061058844</v>
      </c>
      <c r="F27" s="100">
        <f>'Offre d''hébergements'!E66</f>
        <v>23497</v>
      </c>
      <c r="G27" s="100">
        <f>'Offre d''hébergements'!K66</f>
        <v>37211</v>
      </c>
      <c r="H27" s="96">
        <f t="shared" si="1"/>
        <v>0.58364897646508063</v>
      </c>
      <c r="J27" s="73"/>
      <c r="K27" s="73"/>
      <c r="L27" s="73"/>
      <c r="M27" s="73"/>
      <c r="N27" s="73"/>
      <c r="O27" s="73"/>
      <c r="P27" s="73"/>
    </row>
    <row r="28" spans="1:16">
      <c r="B28" s="280" t="s">
        <v>297</v>
      </c>
      <c r="C28" s="279">
        <f>'Offre d''hébergements'!E83</f>
        <v>811</v>
      </c>
      <c r="D28" s="428">
        <f>'Offre d''hébergements'!K83</f>
        <v>345</v>
      </c>
      <c r="E28" s="96">
        <f t="shared" si="0"/>
        <v>-0.57459926017262641</v>
      </c>
      <c r="F28" s="100">
        <f>'Offre d''hébergements'!E84</f>
        <v>5524</v>
      </c>
      <c r="G28" s="428">
        <f>'Offre d''hébergements'!K84</f>
        <v>2435</v>
      </c>
      <c r="H28" s="96">
        <f t="shared" si="1"/>
        <v>-0.5591962346125996</v>
      </c>
      <c r="J28" s="73"/>
      <c r="K28" s="73"/>
      <c r="L28" s="73"/>
      <c r="M28" s="73"/>
      <c r="N28" s="73"/>
      <c r="O28" s="73"/>
      <c r="P28" s="73"/>
    </row>
    <row r="29" spans="1:16">
      <c r="B29" s="280" t="s">
        <v>71</v>
      </c>
      <c r="C29" s="279">
        <f>'Offre d''hébergements'!E81</f>
        <v>95</v>
      </c>
      <c r="D29" s="100">
        <f>'Offre d''hébergements'!K81</f>
        <v>105</v>
      </c>
      <c r="E29" s="96">
        <f t="shared" si="0"/>
        <v>0.10526315789473684</v>
      </c>
      <c r="F29" s="100">
        <f>'Offre d''hébergements'!E82</f>
        <v>25072</v>
      </c>
      <c r="G29" s="428">
        <f>'Offre d''hébergements'!K82</f>
        <v>20694</v>
      </c>
      <c r="H29" s="96">
        <f t="shared" si="1"/>
        <v>-0.174617102744097</v>
      </c>
      <c r="L29" s="73"/>
      <c r="M29" s="73"/>
      <c r="N29" s="73"/>
      <c r="O29" s="73"/>
      <c r="P29" s="73"/>
    </row>
    <row r="30" spans="1:16" ht="28.5">
      <c r="B30" s="280" t="s">
        <v>365</v>
      </c>
      <c r="C30" s="290">
        <f>SUM(C25:C29)</f>
        <v>6953</v>
      </c>
      <c r="D30" s="124">
        <f>SUM(D25:D29)</f>
        <v>9085</v>
      </c>
      <c r="E30" s="125">
        <f t="shared" si="0"/>
        <v>0.30663023155472457</v>
      </c>
      <c r="F30" s="124">
        <f>SUM(F25:F29)</f>
        <v>218023</v>
      </c>
      <c r="G30" s="124">
        <f>SUM(G25:G29)</f>
        <v>215042</v>
      </c>
      <c r="H30" s="125">
        <f t="shared" si="1"/>
        <v>-1.3672869376166734E-2</v>
      </c>
      <c r="L30" s="73"/>
      <c r="M30" s="73"/>
      <c r="N30" s="73"/>
      <c r="O30" s="73"/>
      <c r="P30" s="73"/>
    </row>
    <row r="31" spans="1:16">
      <c r="A31" s="36"/>
      <c r="B31" s="36"/>
      <c r="C31" s="36"/>
      <c r="D31" s="36"/>
      <c r="E31" s="6"/>
      <c r="F31" s="36"/>
      <c r="G31" s="28"/>
    </row>
    <row r="32" spans="1:16">
      <c r="A32" s="36"/>
      <c r="B32" s="36"/>
      <c r="C32" s="36"/>
      <c r="D32" s="36"/>
      <c r="E32" s="6"/>
      <c r="F32" s="36"/>
      <c r="G32" s="36"/>
      <c r="H32" s="6"/>
    </row>
    <row r="33" spans="1:14">
      <c r="A33" s="36"/>
      <c r="B33" s="36"/>
      <c r="C33" s="36"/>
      <c r="D33" s="36"/>
      <c r="E33" s="6"/>
      <c r="F33" s="36"/>
      <c r="G33" s="36"/>
      <c r="H33" s="6"/>
    </row>
    <row r="34" spans="1:14">
      <c r="A34" s="36"/>
      <c r="B34" s="36"/>
      <c r="C34" s="36"/>
      <c r="D34" s="36"/>
      <c r="E34" s="6"/>
      <c r="F34" s="36"/>
      <c r="G34" s="36"/>
      <c r="H34" s="6"/>
    </row>
    <row r="35" spans="1:14">
      <c r="A35" s="36"/>
      <c r="B35" s="36"/>
      <c r="C35" s="36"/>
      <c r="D35" s="36"/>
      <c r="E35" s="6"/>
      <c r="F35" s="36"/>
      <c r="G35" s="36"/>
      <c r="H35" s="6"/>
    </row>
    <row r="36" spans="1:14">
      <c r="A36" s="36"/>
      <c r="B36" s="36"/>
      <c r="C36" s="36"/>
      <c r="D36" s="36"/>
      <c r="E36" s="6"/>
      <c r="F36" s="36"/>
      <c r="G36" s="36"/>
      <c r="H36" s="6"/>
    </row>
    <row r="37" spans="1:14">
      <c r="A37" s="36"/>
      <c r="B37" s="36"/>
      <c r="C37" s="36"/>
      <c r="D37" s="36"/>
      <c r="E37" s="6"/>
      <c r="F37" s="36"/>
      <c r="G37" s="36"/>
      <c r="H37" s="6"/>
    </row>
    <row r="38" spans="1:14">
      <c r="A38" s="36"/>
      <c r="B38" s="36"/>
      <c r="C38" s="36"/>
      <c r="D38" s="36"/>
      <c r="E38" s="6"/>
      <c r="F38" s="36"/>
      <c r="G38" s="36"/>
      <c r="H38" s="6"/>
    </row>
    <row r="39" spans="1:14">
      <c r="A39" s="36"/>
      <c r="B39" s="36"/>
      <c r="C39" s="36"/>
      <c r="D39" s="36"/>
      <c r="E39" s="6"/>
      <c r="F39" s="36"/>
      <c r="G39" s="36"/>
      <c r="H39" s="6"/>
    </row>
    <row r="40" spans="1:14">
      <c r="A40" s="36"/>
      <c r="B40" s="36"/>
      <c r="C40" s="36"/>
      <c r="D40" s="36"/>
      <c r="E40" s="6"/>
      <c r="F40" s="36"/>
      <c r="G40" s="36"/>
      <c r="H40" s="6"/>
    </row>
    <row r="41" spans="1:14">
      <c r="A41" s="36"/>
      <c r="B41" s="36"/>
      <c r="C41" s="36"/>
      <c r="D41" s="36"/>
      <c r="E41" s="6"/>
      <c r="F41" s="36"/>
      <c r="G41" s="36"/>
      <c r="H41" s="6"/>
    </row>
    <row r="42" spans="1:14">
      <c r="A42" s="36"/>
      <c r="B42" s="36"/>
      <c r="C42" s="36"/>
      <c r="D42" s="36"/>
      <c r="E42" s="6"/>
      <c r="F42" s="36"/>
      <c r="G42" s="36"/>
      <c r="H42" s="6"/>
    </row>
    <row r="43" spans="1:14">
      <c r="A43" s="36"/>
      <c r="B43" s="36"/>
      <c r="C43" s="36"/>
      <c r="D43" s="36"/>
      <c r="E43" s="6"/>
      <c r="F43" s="36"/>
      <c r="G43" s="36"/>
      <c r="H43" s="6"/>
    </row>
    <row r="44" spans="1:14">
      <c r="A44" s="36"/>
      <c r="B44" s="36"/>
      <c r="C44" s="36"/>
      <c r="D44" s="36"/>
      <c r="E44" s="6"/>
      <c r="F44" s="36"/>
      <c r="G44" s="36"/>
      <c r="H44" s="6"/>
    </row>
    <row r="45" spans="1:14">
      <c r="A45" s="36"/>
      <c r="B45" s="36"/>
      <c r="C45" s="36"/>
      <c r="D45" s="36"/>
      <c r="E45" s="6"/>
      <c r="F45" s="36"/>
      <c r="G45" s="36"/>
      <c r="H45" s="6"/>
    </row>
    <row r="46" spans="1:14" ht="27" customHeight="1">
      <c r="B46" s="661" t="s">
        <v>215</v>
      </c>
      <c r="C46" s="661"/>
      <c r="D46" s="661"/>
      <c r="E46" s="661"/>
      <c r="F46" s="661"/>
      <c r="G46" s="661"/>
      <c r="H46" s="661"/>
      <c r="I46" s="661"/>
      <c r="J46" s="661"/>
      <c r="K46" s="661"/>
      <c r="L46" s="661"/>
      <c r="M46" s="661"/>
      <c r="N46" s="661"/>
    </row>
    <row r="47" spans="1:14" ht="15">
      <c r="B47" s="21"/>
      <c r="C47" s="21"/>
      <c r="D47" s="21"/>
      <c r="E47" s="21"/>
      <c r="F47" s="21"/>
      <c r="G47" s="21"/>
      <c r="H47" s="21"/>
      <c r="I47" s="21"/>
      <c r="J47" s="21"/>
    </row>
    <row r="48" spans="1:14" ht="15">
      <c r="B48"/>
      <c r="C48" s="664" t="s">
        <v>43</v>
      </c>
      <c r="D48" s="664"/>
      <c r="E48" s="664"/>
      <c r="F48" s="664"/>
      <c r="G48" s="666" t="s">
        <v>197</v>
      </c>
      <c r="H48" s="666"/>
      <c r="I48" s="666"/>
      <c r="J48" s="666"/>
      <c r="K48" s="4"/>
      <c r="L48" s="4"/>
      <c r="M48" s="4"/>
      <c r="N48" s="4"/>
    </row>
    <row r="49" spans="2:15" ht="15">
      <c r="B49"/>
      <c r="C49" s="660" t="s">
        <v>169</v>
      </c>
      <c r="D49" s="660"/>
      <c r="E49" s="660" t="s">
        <v>170</v>
      </c>
      <c r="F49" s="660"/>
      <c r="G49" s="667" t="s">
        <v>169</v>
      </c>
      <c r="H49" s="667"/>
      <c r="I49" s="667" t="s">
        <v>170</v>
      </c>
      <c r="J49" s="667"/>
      <c r="K49" s="4"/>
      <c r="L49" s="4"/>
      <c r="M49" s="4"/>
      <c r="N49" s="4"/>
    </row>
    <row r="50" spans="2:15">
      <c r="C50" s="280">
        <v>2022</v>
      </c>
      <c r="D50" s="280" t="s">
        <v>53</v>
      </c>
      <c r="E50" s="280">
        <v>2022</v>
      </c>
      <c r="F50" s="280" t="s">
        <v>53</v>
      </c>
      <c r="G50" s="288">
        <v>2022</v>
      </c>
      <c r="H50" s="288" t="s">
        <v>53</v>
      </c>
      <c r="I50" s="288">
        <v>2022</v>
      </c>
      <c r="J50" s="288" t="s">
        <v>53</v>
      </c>
      <c r="K50" s="4"/>
      <c r="L50" s="4"/>
      <c r="M50" s="4"/>
      <c r="N50" s="4"/>
    </row>
    <row r="51" spans="2:15">
      <c r="B51" s="273" t="s">
        <v>92</v>
      </c>
      <c r="C51" s="101">
        <f>'Offre d''hébergements'!K37</f>
        <v>311</v>
      </c>
      <c r="D51" s="284">
        <f>C51/$C$60</f>
        <v>3.1542125834147596E-3</v>
      </c>
      <c r="E51" s="122">
        <f>'Offre d''hébergements'!K38</f>
        <v>137559</v>
      </c>
      <c r="F51" s="106">
        <f t="shared" ref="F51:F55" si="2">E51/E$60</f>
        <v>0.20663114064706101</v>
      </c>
      <c r="G51" s="285">
        <v>351</v>
      </c>
      <c r="H51" s="286">
        <v>3.1417099817530299E-3</v>
      </c>
      <c r="I51" s="285">
        <v>143193</v>
      </c>
      <c r="J51" s="287">
        <v>0.19277853259555522</v>
      </c>
      <c r="K51" s="4"/>
      <c r="L51" s="4"/>
      <c r="M51" s="4"/>
      <c r="N51" s="4"/>
    </row>
    <row r="52" spans="2:15">
      <c r="B52" s="205" t="s">
        <v>93</v>
      </c>
      <c r="C52" s="103">
        <f>'Offre d''hébergements'!K65+'Offre d''hébergements'!K53</f>
        <v>8567</v>
      </c>
      <c r="D52" s="246">
        <f t="shared" ref="D52:D56" si="3">C52/$C$60</f>
        <v>8.6887907402296613E-2</v>
      </c>
      <c r="E52" s="100">
        <f>'Offre d''hébergements'!K66+'Offre d''hébergements'!K54</f>
        <v>39546</v>
      </c>
      <c r="F52" s="96">
        <f t="shared" si="2"/>
        <v>5.9403129479195647E-2</v>
      </c>
      <c r="G52" s="187">
        <v>9998</v>
      </c>
      <c r="H52" s="212">
        <v>8.9489505406173189E-2</v>
      </c>
      <c r="I52" s="185">
        <v>47275</v>
      </c>
      <c r="J52" s="211">
        <v>6.3645605081637177E-2</v>
      </c>
      <c r="K52" s="4"/>
      <c r="L52" s="4"/>
      <c r="M52" s="4"/>
      <c r="N52" s="4"/>
    </row>
    <row r="53" spans="2:15">
      <c r="B53" s="274" t="s">
        <v>68</v>
      </c>
      <c r="C53" s="100">
        <f>'Offre d''hébergements'!K51</f>
        <v>259</v>
      </c>
      <c r="D53" s="246">
        <f t="shared" si="3"/>
        <v>2.6268201257376939E-3</v>
      </c>
      <c r="E53" s="100">
        <f>'Offre d''hébergements'!K52</f>
        <v>17143</v>
      </c>
      <c r="F53" s="96">
        <f t="shared" si="2"/>
        <v>2.5750969722901206E-2</v>
      </c>
      <c r="G53" s="213">
        <v>318</v>
      </c>
      <c r="H53" s="214">
        <v>2.8463355390241124E-3</v>
      </c>
      <c r="I53" s="209">
        <v>21311</v>
      </c>
      <c r="J53" s="211">
        <v>2.8690671388572606E-2</v>
      </c>
      <c r="K53" s="4"/>
      <c r="L53" s="4"/>
      <c r="M53" s="4"/>
      <c r="N53" s="4"/>
      <c r="O53" s="97"/>
    </row>
    <row r="54" spans="2:15">
      <c r="B54" s="280" t="s">
        <v>71</v>
      </c>
      <c r="C54" s="100">
        <f>'Offre d''hébergements'!K81</f>
        <v>105</v>
      </c>
      <c r="D54" s="246">
        <f t="shared" si="3"/>
        <v>1.0649270780017678E-3</v>
      </c>
      <c r="E54" s="100">
        <f>'Offre d''hébergements'!K82</f>
        <v>20694</v>
      </c>
      <c r="F54" s="96">
        <f t="shared" si="2"/>
        <v>3.1085024059133031E-2</v>
      </c>
      <c r="G54" s="215">
        <v>132</v>
      </c>
      <c r="H54" s="210">
        <v>1.1814977709156693E-3</v>
      </c>
      <c r="I54" s="209">
        <v>22857</v>
      </c>
      <c r="J54" s="211">
        <v>3.0772027400338044E-2</v>
      </c>
      <c r="K54" s="4"/>
      <c r="L54" s="4"/>
      <c r="M54" s="4"/>
      <c r="N54" s="4"/>
      <c r="O54" s="97"/>
    </row>
    <row r="55" spans="2:15">
      <c r="B55" s="205" t="s">
        <v>94</v>
      </c>
      <c r="C55" s="100">
        <f>'Offre d''hébergements'!K83</f>
        <v>345</v>
      </c>
      <c r="D55" s="246">
        <f t="shared" si="3"/>
        <v>3.49904611343438E-3</v>
      </c>
      <c r="E55" s="100">
        <f>'Offre d''hébergements'!K84</f>
        <v>2435</v>
      </c>
      <c r="F55" s="96">
        <f t="shared" si="2"/>
        <v>3.6576801770556167E-3</v>
      </c>
      <c r="G55" s="215">
        <v>602</v>
      </c>
      <c r="H55" s="210">
        <v>5.388345894630552E-3</v>
      </c>
      <c r="I55" s="209">
        <v>3826</v>
      </c>
      <c r="J55" s="211">
        <v>5.1508849295048937E-3</v>
      </c>
      <c r="K55" s="4"/>
      <c r="L55" s="4"/>
      <c r="M55" s="4"/>
      <c r="N55" s="4"/>
      <c r="O55" s="97"/>
    </row>
    <row r="56" spans="2:15" ht="28.5">
      <c r="B56" s="275" t="s">
        <v>95</v>
      </c>
      <c r="C56" s="90">
        <f>SUM(C51:C55)</f>
        <v>9587</v>
      </c>
      <c r="D56" s="98">
        <f t="shared" si="3"/>
        <v>9.7232913302885221E-2</v>
      </c>
      <c r="E56" s="90">
        <f>'Offre d''hébergements'!K90</f>
        <v>217377</v>
      </c>
      <c r="F56" s="105">
        <f>E56/E60</f>
        <v>0.32652794408534652</v>
      </c>
      <c r="G56" s="216">
        <v>11401</v>
      </c>
      <c r="H56" s="217">
        <v>0.10204739459249657</v>
      </c>
      <c r="I56" s="216">
        <v>238462</v>
      </c>
      <c r="J56" s="218">
        <v>0.32103772139560793</v>
      </c>
      <c r="K56" s="4"/>
      <c r="L56" s="4"/>
      <c r="M56" s="4"/>
      <c r="N56" s="4"/>
      <c r="O56" s="97"/>
    </row>
    <row r="57" spans="2:15" ht="4.1500000000000004" customHeight="1">
      <c r="B57" s="85"/>
      <c r="C57"/>
      <c r="D57" s="88"/>
      <c r="E57" s="102"/>
      <c r="F57" s="89"/>
      <c r="G57" s="219"/>
      <c r="H57" s="220"/>
      <c r="I57" s="220"/>
      <c r="J57" s="221"/>
      <c r="K57" s="4"/>
      <c r="L57" s="4"/>
      <c r="M57" s="4"/>
      <c r="N57" s="4"/>
    </row>
    <row r="58" spans="2:15">
      <c r="B58" s="276" t="s">
        <v>96</v>
      </c>
      <c r="C58" s="95">
        <f>'Offre d''hébergements'!K85</f>
        <v>97578.30045548499</v>
      </c>
      <c r="D58" s="326">
        <f>(C58-C52)/C$60</f>
        <v>0.90276708669711481</v>
      </c>
      <c r="E58" s="488">
        <f>'Offre d''hébergements'!K86</f>
        <v>487891.50227742497</v>
      </c>
      <c r="F58" s="326">
        <f>(E58-E52)/E$60</f>
        <v>0.67347205591465342</v>
      </c>
      <c r="G58" s="490">
        <v>110319.59757857947</v>
      </c>
      <c r="H58" s="222">
        <v>0.89795260540750343</v>
      </c>
      <c r="I58" s="223">
        <v>551597.98789289733</v>
      </c>
      <c r="J58" s="186">
        <v>0.67896227860439207</v>
      </c>
      <c r="K58" s="4"/>
      <c r="L58" s="4"/>
      <c r="M58" s="4"/>
      <c r="N58" s="4"/>
    </row>
    <row r="59" spans="2:15" ht="4.9000000000000004" customHeight="1">
      <c r="B59" s="76"/>
      <c r="C59" s="77"/>
      <c r="D59" s="93"/>
      <c r="E59" s="93"/>
      <c r="F59" s="94"/>
      <c r="G59" s="445"/>
      <c r="H59" s="446"/>
      <c r="I59" s="446"/>
      <c r="J59" s="445"/>
      <c r="K59" s="4"/>
      <c r="L59" s="4"/>
      <c r="M59" s="4"/>
      <c r="N59" s="4"/>
    </row>
    <row r="60" spans="2:15" ht="15">
      <c r="B60" s="277" t="s">
        <v>107</v>
      </c>
      <c r="C60" s="491">
        <f>C56+C58-C52</f>
        <v>98598.30045548499</v>
      </c>
      <c r="D60" s="92">
        <f>C60/C$60</f>
        <v>1</v>
      </c>
      <c r="E60" s="491">
        <f>E56+E58-E52</f>
        <v>665722.50227742502</v>
      </c>
      <c r="F60" s="91">
        <f>E60/E$60</f>
        <v>1</v>
      </c>
      <c r="G60" s="216">
        <v>111722.59757857947</v>
      </c>
      <c r="H60" s="224">
        <v>1</v>
      </c>
      <c r="I60" s="216">
        <v>742784.98789289733</v>
      </c>
      <c r="J60" s="225">
        <v>1</v>
      </c>
      <c r="K60" s="4"/>
      <c r="L60" s="4"/>
      <c r="M60" s="4"/>
      <c r="N60" s="4"/>
      <c r="O60" s="97"/>
    </row>
    <row r="61" spans="2:15" ht="15">
      <c r="B61" s="84"/>
      <c r="C61" s="21"/>
      <c r="D61" s="21"/>
      <c r="E61" s="21"/>
      <c r="F61" s="84"/>
      <c r="G61" s="21"/>
      <c r="H61" s="21"/>
      <c r="I61" s="21"/>
      <c r="J61" s="87"/>
    </row>
    <row r="62" spans="2:15" ht="18">
      <c r="B62" s="661" t="s">
        <v>168</v>
      </c>
      <c r="C62" s="661"/>
      <c r="D62" s="661"/>
      <c r="E62" s="661"/>
      <c r="F62" s="661"/>
      <c r="G62" s="661"/>
      <c r="H62" s="661"/>
      <c r="I62" s="661"/>
      <c r="J62" s="661"/>
      <c r="K62" s="661"/>
      <c r="L62" s="661"/>
      <c r="M62" s="661"/>
      <c r="N62" s="661"/>
    </row>
    <row r="63" spans="2:15" ht="15">
      <c r="B63" s="21"/>
      <c r="C63" s="21"/>
      <c r="D63" s="21"/>
      <c r="E63" s="21"/>
      <c r="F63" s="21"/>
      <c r="G63" s="21"/>
      <c r="H63" s="21"/>
      <c r="I63" s="21"/>
      <c r="J63" s="21"/>
    </row>
    <row r="64" spans="2:15">
      <c r="C64" s="235"/>
      <c r="D64" s="296" t="s">
        <v>61</v>
      </c>
      <c r="E64" s="296" t="s">
        <v>63</v>
      </c>
      <c r="F64" s="296" t="s">
        <v>69</v>
      </c>
      <c r="G64" s="5"/>
      <c r="H64" s="236"/>
    </row>
    <row r="65" spans="2:14" s="4" customFormat="1">
      <c r="B65" s="662" t="s">
        <v>4</v>
      </c>
      <c r="C65" s="205" t="s">
        <v>72</v>
      </c>
      <c r="D65" s="100">
        <f>'Offre d''hébergements'!K26</f>
        <v>4470</v>
      </c>
      <c r="E65" s="100">
        <f>'Offre d''hébergements'!K40</f>
        <v>1458</v>
      </c>
      <c r="F65" s="100">
        <f>+'Offre d''hébergements'!K54</f>
        <v>2335</v>
      </c>
      <c r="G65" s="237"/>
      <c r="N65" s="238"/>
    </row>
    <row r="66" spans="2:14" s="4" customFormat="1">
      <c r="B66" s="665"/>
      <c r="C66" s="205" t="s">
        <v>423</v>
      </c>
      <c r="D66" s="96">
        <f>('Offre d''hébergements'!K26-'Offre d''hébergements'!E26)/'Offre d''hébergements'!E26</f>
        <v>-0.58495821727019504</v>
      </c>
      <c r="E66" s="96">
        <f>('Offre d''hébergements'!K40-'Offre d''hébergements'!E40)/'Offre d''hébergements'!E40</f>
        <v>7.2058823529411759E-2</v>
      </c>
      <c r="F66" s="100"/>
      <c r="G66" s="237"/>
      <c r="I66" s="668"/>
      <c r="J66" s="668"/>
      <c r="K66" s="668"/>
      <c r="L66" s="668"/>
      <c r="M66" s="668"/>
      <c r="N66" s="238"/>
    </row>
    <row r="67" spans="2:14" s="4" customFormat="1">
      <c r="B67" s="662" t="s">
        <v>15</v>
      </c>
      <c r="C67" s="205" t="s">
        <v>72</v>
      </c>
      <c r="D67" s="100">
        <f>'Offre d''hébergements'!K28</f>
        <v>5574</v>
      </c>
      <c r="E67" s="100">
        <f>'Offre d''hébergements'!K42</f>
        <v>1009</v>
      </c>
      <c r="F67" s="100">
        <f>'Offre d''hébergements'!K56</f>
        <v>3493</v>
      </c>
      <c r="G67" s="237"/>
      <c r="H67" s="237"/>
      <c r="J67" s="668"/>
      <c r="K67" s="668"/>
      <c r="L67" s="668"/>
      <c r="N67" s="238"/>
    </row>
    <row r="68" spans="2:14" s="4" customFormat="1">
      <c r="B68" s="665"/>
      <c r="C68" s="205" t="s">
        <v>423</v>
      </c>
      <c r="D68" s="96">
        <f>('Offre d''hébergements'!K28-'Offre d''hébergements'!E28)/'Offre d''hébergements'!E28</f>
        <v>-0.1918225315354502</v>
      </c>
      <c r="E68" s="96">
        <f>('Offre d''hébergements'!K42-'Offre d''hébergements'!E42)/'Offre d''hébergements'!E42</f>
        <v>-0.27825464949928469</v>
      </c>
      <c r="F68" s="96">
        <f>('Offre d''hébergements'!K56-'Offre d''hébergements'!E56)/'Offre d''hébergements'!E56</f>
        <v>1.0680876258140912</v>
      </c>
      <c r="G68" s="237"/>
      <c r="H68" s="237"/>
      <c r="N68" s="238"/>
    </row>
    <row r="69" spans="2:14" s="4" customFormat="1">
      <c r="B69" s="662" t="s">
        <v>16</v>
      </c>
      <c r="C69" s="205" t="s">
        <v>72</v>
      </c>
      <c r="D69" s="100">
        <f>'Offre d''hébergements'!K30</f>
        <v>18618</v>
      </c>
      <c r="E69" s="100">
        <f>'Offre d''hébergements'!K44</f>
        <v>4196</v>
      </c>
      <c r="F69" s="100">
        <f>'Offre d''hébergements'!K58</f>
        <v>12166</v>
      </c>
      <c r="G69" s="237"/>
      <c r="H69" s="237"/>
    </row>
    <row r="70" spans="2:14" s="4" customFormat="1">
      <c r="B70" s="665"/>
      <c r="C70" s="205" t="s">
        <v>423</v>
      </c>
      <c r="D70" s="96">
        <f>('Offre d''hébergements'!K30-'Offre d''hébergements'!E30)/'Offre d''hébergements'!E30</f>
        <v>-0.23936756955509253</v>
      </c>
      <c r="E70" s="96">
        <f>('Offre d''hébergements'!K44-'Offre d''hébergements'!E44)/'Offre d''hébergements'!E44</f>
        <v>-0.32475056324428708</v>
      </c>
      <c r="F70" s="96">
        <f>('Offre d''hébergements'!K58-'Offre d''hébergements'!E58)/'Offre d''hébergements'!E58</f>
        <v>0.4260930723244637</v>
      </c>
      <c r="G70" s="237"/>
      <c r="H70" s="237"/>
    </row>
    <row r="71" spans="2:14" s="4" customFormat="1">
      <c r="B71" s="662" t="s">
        <v>17</v>
      </c>
      <c r="C71" s="205" t="s">
        <v>72</v>
      </c>
      <c r="D71" s="100">
        <f>'Offre d''hébergements'!K32</f>
        <v>37320</v>
      </c>
      <c r="E71" s="100">
        <f>'Offre d''hébergements'!K46</f>
        <v>7158</v>
      </c>
      <c r="F71" s="100">
        <f>'Offre d''hébergements'!K60</f>
        <v>16317</v>
      </c>
      <c r="G71" s="237"/>
      <c r="H71" s="237"/>
    </row>
    <row r="72" spans="2:14" s="4" customFormat="1">
      <c r="B72" s="665"/>
      <c r="C72" s="205" t="s">
        <v>423</v>
      </c>
      <c r="D72" s="96">
        <f>('Offre d''hébergements'!K32-'Offre d''hébergements'!E32)/'Offre d''hébergements'!E32</f>
        <v>-7.8245406046235921E-2</v>
      </c>
      <c r="E72" s="96">
        <f>('Offre d''hébergements'!K46-'Offre d''hébergements'!E46)/'Offre d''hébergements'!E46</f>
        <v>9.1491308325709064E-2</v>
      </c>
      <c r="F72" s="96">
        <f>('Offre d''hébergements'!K60-'Offre d''hébergements'!E60)/'Offre d''hébergements'!E60</f>
        <v>0.56233243967828417</v>
      </c>
      <c r="G72" s="237"/>
      <c r="H72" s="237"/>
    </row>
    <row r="73" spans="2:14" s="4" customFormat="1">
      <c r="B73" s="662" t="s">
        <v>18</v>
      </c>
      <c r="C73" s="205" t="s">
        <v>72</v>
      </c>
      <c r="D73" s="100">
        <f>'Offre d''hébergements'!K34</f>
        <v>53166</v>
      </c>
      <c r="E73" s="100">
        <f>'Offre d''hébergements'!K48</f>
        <v>2950</v>
      </c>
      <c r="F73" s="100">
        <f>'Offre d''hébergements'!K62</f>
        <v>4782</v>
      </c>
      <c r="G73" s="237"/>
      <c r="H73" s="237"/>
    </row>
    <row r="74" spans="2:14" s="4" customFormat="1">
      <c r="B74" s="665"/>
      <c r="C74" s="205" t="s">
        <v>423</v>
      </c>
      <c r="D74" s="96">
        <f>('Offre d''hébergements'!K34-'Offre d''hébergements'!E34)/'Offre d''hébergements'!E34</f>
        <v>4.9903595327208802E-3</v>
      </c>
      <c r="E74" s="96">
        <f>('Offre d''hébergements'!K48-'Offre d''hébergements'!E48)/'Offre d''hébergements'!E48</f>
        <v>0.40142517814726841</v>
      </c>
      <c r="F74" s="96">
        <f>('Offre d''hébergements'!K62-'Offre d''hébergements'!E62)/'Offre d''hébergements'!E62</f>
        <v>0.77373887240356087</v>
      </c>
      <c r="G74" s="237"/>
      <c r="H74" s="237"/>
      <c r="J74" s="239"/>
    </row>
    <row r="75" spans="2:14" s="4" customFormat="1">
      <c r="B75" s="662" t="s">
        <v>19</v>
      </c>
      <c r="C75" s="205" t="s">
        <v>72</v>
      </c>
      <c r="D75" s="100">
        <f>'Offre d''hébergements'!K36</f>
        <v>18411</v>
      </c>
      <c r="E75" s="100">
        <f>'Offre d''hébergements'!K50</f>
        <v>372</v>
      </c>
      <c r="F75" s="100">
        <f>'Offre d''hébergements'!K64</f>
        <v>453</v>
      </c>
      <c r="H75" s="237"/>
    </row>
    <row r="76" spans="2:14" s="4" customFormat="1">
      <c r="B76" s="663"/>
      <c r="C76" s="205" t="s">
        <v>423</v>
      </c>
      <c r="D76" s="96">
        <f>('Offre d''hébergements'!K36-'Offre d''hébergements'!E36)/'Offre d''hébergements'!E36</f>
        <v>0.74843304843304848</v>
      </c>
      <c r="E76" s="96">
        <f>('Offre d''hébergements'!K50-'Offre d''hébergements'!E50)/'Offre d''hébergements'!E50</f>
        <v>0.61038961038961037</v>
      </c>
      <c r="F76" s="96">
        <f>('Offre d''hébergements'!K64-'Offre d''hébergements'!E64)/'Offre d''hébergements'!E64</f>
        <v>2.3065693430656933</v>
      </c>
    </row>
    <row r="77" spans="2:14">
      <c r="B77" s="240"/>
      <c r="D77" s="27"/>
    </row>
    <row r="81" ht="15" customHeight="1"/>
    <row r="98" spans="2:9" s="55" customFormat="1">
      <c r="C98" s="55" t="s">
        <v>132</v>
      </c>
      <c r="D98" s="55" t="s">
        <v>131</v>
      </c>
    </row>
    <row r="99" spans="2:9" s="55" customFormat="1">
      <c r="B99" s="55">
        <v>2013</v>
      </c>
      <c r="C99" s="55">
        <v>632748</v>
      </c>
      <c r="D99" s="55">
        <v>220603</v>
      </c>
    </row>
    <row r="100" spans="2:9" s="55" customFormat="1">
      <c r="B100" s="55">
        <v>2014</v>
      </c>
      <c r="C100" s="55">
        <v>632584</v>
      </c>
      <c r="D100" s="55">
        <v>218054</v>
      </c>
    </row>
    <row r="101" spans="2:9" s="55" customFormat="1">
      <c r="B101" s="55">
        <v>2016</v>
      </c>
      <c r="C101" s="55">
        <v>636947</v>
      </c>
      <c r="D101" s="55">
        <v>215917</v>
      </c>
    </row>
    <row r="102" spans="2:9" s="55" customFormat="1">
      <c r="B102" s="55">
        <v>2016</v>
      </c>
      <c r="C102" s="55">
        <v>682998</v>
      </c>
      <c r="D102" s="55">
        <v>218143</v>
      </c>
    </row>
    <row r="103" spans="2:9" s="55" customFormat="1">
      <c r="B103" s="55">
        <v>2017</v>
      </c>
      <c r="C103" s="55">
        <v>681001.61131761456</v>
      </c>
      <c r="D103" s="55">
        <v>218207</v>
      </c>
    </row>
    <row r="104" spans="2:9" s="55" customFormat="1">
      <c r="B104" s="55">
        <v>2018</v>
      </c>
      <c r="C104" s="55">
        <v>677540</v>
      </c>
      <c r="D104" s="55">
        <v>212685</v>
      </c>
    </row>
    <row r="105" spans="2:9" s="55" customFormat="1">
      <c r="B105" s="55">
        <v>2019</v>
      </c>
      <c r="C105" s="55">
        <v>685919</v>
      </c>
      <c r="D105" s="55">
        <v>216739</v>
      </c>
    </row>
    <row r="106" spans="2:9" s="55" customFormat="1">
      <c r="B106" s="55">
        <v>2020</v>
      </c>
      <c r="C106" s="55">
        <v>694967.98133728933</v>
      </c>
      <c r="D106" s="55">
        <v>217992</v>
      </c>
    </row>
    <row r="107" spans="2:9" s="55" customFormat="1">
      <c r="C107" s="55">
        <v>220603</v>
      </c>
      <c r="D107" s="55">
        <v>218054</v>
      </c>
      <c r="E107" s="55">
        <v>215917</v>
      </c>
      <c r="F107" s="55">
        <v>218143</v>
      </c>
      <c r="G107" s="55">
        <v>194710</v>
      </c>
      <c r="H107" s="55">
        <v>212685</v>
      </c>
      <c r="I107" s="55">
        <v>216739</v>
      </c>
    </row>
    <row r="108" spans="2:9" s="55" customFormat="1"/>
    <row r="109" spans="2:9" s="55" customFormat="1"/>
  </sheetData>
  <mergeCells count="22">
    <mergeCell ref="B75:B76"/>
    <mergeCell ref="C23:E23"/>
    <mergeCell ref="F23:H23"/>
    <mergeCell ref="B73:B74"/>
    <mergeCell ref="B65:B66"/>
    <mergeCell ref="B67:B68"/>
    <mergeCell ref="B69:B70"/>
    <mergeCell ref="B71:B72"/>
    <mergeCell ref="G48:J48"/>
    <mergeCell ref="G49:H49"/>
    <mergeCell ref="I49:J49"/>
    <mergeCell ref="B62:N62"/>
    <mergeCell ref="I66:M66"/>
    <mergeCell ref="J67:L67"/>
    <mergeCell ref="C48:F48"/>
    <mergeCell ref="C49:D49"/>
    <mergeCell ref="B9:M9"/>
    <mergeCell ref="B6:M8"/>
    <mergeCell ref="B2:M4"/>
    <mergeCell ref="B21:M21"/>
    <mergeCell ref="E49:F49"/>
    <mergeCell ref="B46:N46"/>
  </mergeCells>
  <pageMargins left="0.7" right="0.7" top="0.75" bottom="0.75" header="0.3" footer="0.3"/>
  <pageSetup paperSize="9" scale="44"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2CC66"/>
    <pageSetUpPr fitToPage="1"/>
  </sheetPr>
  <dimension ref="B1:M48"/>
  <sheetViews>
    <sheetView showGridLines="0" zoomScaleNormal="100" zoomScaleSheetLayoutView="80" workbookViewId="0">
      <selection activeCell="B2" sqref="B2:L4"/>
    </sheetView>
  </sheetViews>
  <sheetFormatPr baseColWidth="10" defaultRowHeight="15"/>
  <cols>
    <col min="2" max="2" width="19.5703125" customWidth="1"/>
    <col min="3" max="3" width="34.85546875" customWidth="1"/>
    <col min="4" max="4" width="23.85546875" bestFit="1" customWidth="1"/>
    <col min="5" max="5" width="14.7109375" customWidth="1"/>
    <col min="6" max="6" width="20" customWidth="1"/>
    <col min="9" max="9" width="13.28515625" customWidth="1"/>
    <col min="10" max="10" width="16.42578125" customWidth="1"/>
    <col min="11" max="11" width="13.42578125" customWidth="1"/>
    <col min="15" max="15" width="13" customWidth="1"/>
    <col min="16" max="16" width="18" customWidth="1"/>
    <col min="18" max="18" width="13.28515625" bestFit="1" customWidth="1"/>
  </cols>
  <sheetData>
    <row r="1" spans="2:13" s="2" customFormat="1" ht="14.25">
      <c r="E1" s="3"/>
      <c r="F1" s="3"/>
    </row>
    <row r="2" spans="2:13" s="2" customFormat="1" ht="14.45" customHeight="1">
      <c r="B2" s="637" t="s">
        <v>112</v>
      </c>
      <c r="C2" s="637"/>
      <c r="D2" s="637"/>
      <c r="E2" s="637"/>
      <c r="F2" s="637"/>
      <c r="G2" s="637"/>
      <c r="H2" s="637"/>
      <c r="I2" s="637"/>
      <c r="J2" s="637"/>
      <c r="K2" s="637"/>
      <c r="L2" s="637"/>
      <c r="M2" s="108"/>
    </row>
    <row r="3" spans="2:13" s="2" customFormat="1" ht="14.45" customHeight="1">
      <c r="B3" s="637"/>
      <c r="C3" s="637"/>
      <c r="D3" s="637"/>
      <c r="E3" s="637"/>
      <c r="F3" s="637"/>
      <c r="G3" s="637"/>
      <c r="H3" s="637"/>
      <c r="I3" s="637"/>
      <c r="J3" s="637"/>
      <c r="K3" s="637"/>
      <c r="L3" s="637"/>
      <c r="M3" s="108"/>
    </row>
    <row r="4" spans="2:13" s="2" customFormat="1" ht="15" customHeight="1">
      <c r="B4" s="637"/>
      <c r="C4" s="637"/>
      <c r="D4" s="637"/>
      <c r="E4" s="637"/>
      <c r="F4" s="637"/>
      <c r="G4" s="637"/>
      <c r="H4" s="637"/>
      <c r="I4" s="637"/>
      <c r="J4" s="637"/>
      <c r="K4" s="637"/>
      <c r="L4" s="637"/>
      <c r="M4" s="108"/>
    </row>
    <row r="5" spans="2:13" s="2" customFormat="1" ht="14.45" customHeight="1">
      <c r="B5" s="642" t="s">
        <v>174</v>
      </c>
      <c r="C5" s="642"/>
      <c r="D5" s="642"/>
      <c r="E5" s="642"/>
      <c r="F5" s="642"/>
      <c r="G5" s="642"/>
      <c r="H5" s="642"/>
      <c r="I5" s="642"/>
      <c r="J5" s="642"/>
      <c r="K5" s="642"/>
      <c r="L5" s="642"/>
    </row>
    <row r="6" spans="2:13">
      <c r="B6" s="2"/>
      <c r="C6" s="2"/>
      <c r="D6" s="2"/>
    </row>
    <row r="7" spans="2:13">
      <c r="B7" s="2"/>
      <c r="C7" s="2"/>
      <c r="D7" s="2"/>
    </row>
    <row r="8" spans="2:13" ht="18">
      <c r="B8" s="107" t="s">
        <v>111</v>
      </c>
      <c r="C8" s="107"/>
      <c r="D8" s="107"/>
      <c r="E8" s="107"/>
      <c r="F8" s="107"/>
      <c r="G8" s="107"/>
      <c r="H8" s="107"/>
      <c r="I8" s="107"/>
      <c r="J8" s="670"/>
      <c r="K8" s="670"/>
      <c r="L8" s="670"/>
    </row>
    <row r="13" spans="2:13" ht="19.5" customHeight="1"/>
    <row r="15" spans="2:13" ht="28.5">
      <c r="B15" s="2"/>
      <c r="C15" s="280" t="s">
        <v>43</v>
      </c>
      <c r="D15" s="288" t="s">
        <v>197</v>
      </c>
      <c r="E15" s="2"/>
      <c r="F15" s="2"/>
      <c r="G15" s="280" t="s">
        <v>43</v>
      </c>
      <c r="H15" s="288" t="s">
        <v>197</v>
      </c>
      <c r="K15" s="280" t="s">
        <v>43</v>
      </c>
      <c r="L15" s="288" t="s">
        <v>197</v>
      </c>
    </row>
    <row r="16" spans="2:13">
      <c r="B16" s="379"/>
      <c r="C16" s="444">
        <v>2022</v>
      </c>
      <c r="D16" s="288">
        <v>2022</v>
      </c>
      <c r="E16" s="2"/>
      <c r="F16" s="379"/>
      <c r="G16" s="444">
        <v>2022</v>
      </c>
      <c r="H16" s="288">
        <v>2022</v>
      </c>
      <c r="J16" s="379"/>
      <c r="K16" s="444">
        <v>2022</v>
      </c>
      <c r="L16" s="288">
        <v>2022</v>
      </c>
    </row>
    <row r="17" spans="2:12">
      <c r="B17" s="444" t="s">
        <v>164</v>
      </c>
      <c r="C17" s="289">
        <v>8</v>
      </c>
      <c r="D17" s="447">
        <v>16</v>
      </c>
      <c r="E17" s="2"/>
      <c r="F17" s="280" t="s">
        <v>322</v>
      </c>
      <c r="G17" s="279">
        <v>53</v>
      </c>
      <c r="H17" s="447">
        <v>53</v>
      </c>
      <c r="J17" s="444" t="s">
        <v>322</v>
      </c>
      <c r="K17" s="279">
        <v>26</v>
      </c>
      <c r="L17" s="447">
        <v>31</v>
      </c>
    </row>
    <row r="18" spans="2:12">
      <c r="B18" s="444" t="s">
        <v>70</v>
      </c>
      <c r="C18" s="279">
        <v>18</v>
      </c>
      <c r="D18" s="448">
        <v>32</v>
      </c>
      <c r="E18" s="2"/>
      <c r="F18" s="280" t="s">
        <v>63</v>
      </c>
      <c r="G18" s="279">
        <v>8</v>
      </c>
      <c r="H18" s="448">
        <v>10</v>
      </c>
      <c r="J18" s="444" t="s">
        <v>329</v>
      </c>
      <c r="K18" s="279">
        <v>17</v>
      </c>
      <c r="L18" s="448">
        <v>24</v>
      </c>
    </row>
    <row r="19" spans="2:12">
      <c r="B19" s="444" t="s">
        <v>333</v>
      </c>
      <c r="C19" s="279">
        <v>5</v>
      </c>
      <c r="D19" s="448">
        <v>12</v>
      </c>
      <c r="E19" s="2"/>
      <c r="F19" s="280" t="s">
        <v>323</v>
      </c>
      <c r="G19" s="279">
        <v>52</v>
      </c>
      <c r="H19" s="448">
        <v>52</v>
      </c>
      <c r="J19" s="444" t="s">
        <v>330</v>
      </c>
      <c r="K19" s="279">
        <v>7</v>
      </c>
      <c r="L19" s="448">
        <v>9</v>
      </c>
    </row>
    <row r="20" spans="2:12" ht="28.5">
      <c r="B20" s="444" t="s">
        <v>165</v>
      </c>
      <c r="C20" s="279">
        <v>26</v>
      </c>
      <c r="D20" s="448">
        <v>48</v>
      </c>
      <c r="E20" s="2"/>
      <c r="F20" s="280" t="s">
        <v>325</v>
      </c>
      <c r="G20" s="279">
        <v>47</v>
      </c>
      <c r="H20" s="448">
        <v>50</v>
      </c>
      <c r="J20" s="444" t="s">
        <v>165</v>
      </c>
      <c r="K20" s="279">
        <v>41</v>
      </c>
      <c r="L20" s="448">
        <v>51</v>
      </c>
    </row>
    <row r="21" spans="2:12">
      <c r="B21" s="444" t="s">
        <v>69</v>
      </c>
      <c r="C21" s="279">
        <v>130</v>
      </c>
      <c r="D21" s="448">
        <v>184</v>
      </c>
      <c r="E21" s="2"/>
      <c r="F21" s="280" t="s">
        <v>446</v>
      </c>
      <c r="G21" s="279">
        <v>2</v>
      </c>
      <c r="H21" s="448">
        <v>2</v>
      </c>
      <c r="J21" s="280" t="s">
        <v>331</v>
      </c>
      <c r="K21" s="279">
        <v>18</v>
      </c>
      <c r="L21" s="448">
        <v>24</v>
      </c>
    </row>
    <row r="22" spans="2:12" ht="28.5">
      <c r="B22" s="444" t="s">
        <v>324</v>
      </c>
      <c r="C22" s="279">
        <v>19</v>
      </c>
      <c r="D22" s="448">
        <v>28</v>
      </c>
      <c r="E22" s="2"/>
      <c r="F22" s="281" t="s">
        <v>78</v>
      </c>
      <c r="G22" s="279">
        <v>162</v>
      </c>
      <c r="H22" s="448">
        <v>167</v>
      </c>
      <c r="J22" s="280" t="s">
        <v>325</v>
      </c>
      <c r="K22" s="279">
        <v>31</v>
      </c>
      <c r="L22" s="448">
        <v>39</v>
      </c>
    </row>
    <row r="23" spans="2:12" ht="28.5">
      <c r="B23" s="444" t="s">
        <v>334</v>
      </c>
      <c r="C23" s="279">
        <v>72</v>
      </c>
      <c r="D23" s="448">
        <v>87</v>
      </c>
      <c r="E23" s="2"/>
      <c r="F23" s="2"/>
      <c r="G23" s="2"/>
      <c r="J23" s="280" t="s">
        <v>332</v>
      </c>
      <c r="K23" s="279">
        <v>28</v>
      </c>
      <c r="L23" s="448">
        <v>30</v>
      </c>
    </row>
    <row r="24" spans="2:12" ht="28.5">
      <c r="B24" s="444" t="s">
        <v>335</v>
      </c>
      <c r="C24" s="279">
        <v>51</v>
      </c>
      <c r="D24" s="448">
        <v>61</v>
      </c>
      <c r="E24" s="2"/>
      <c r="F24" s="2"/>
      <c r="G24" s="2"/>
      <c r="J24" s="280" t="s">
        <v>323</v>
      </c>
      <c r="K24" s="279">
        <v>29</v>
      </c>
      <c r="L24" s="448">
        <v>37</v>
      </c>
    </row>
    <row r="25" spans="2:12">
      <c r="B25" s="444" t="s">
        <v>78</v>
      </c>
      <c r="C25" s="290">
        <v>329</v>
      </c>
      <c r="D25" s="452">
        <v>468</v>
      </c>
      <c r="E25" s="2"/>
      <c r="F25" s="2"/>
      <c r="G25" s="2"/>
      <c r="J25" s="280" t="s">
        <v>78</v>
      </c>
      <c r="K25" s="290">
        <v>197</v>
      </c>
      <c r="L25" s="452">
        <v>245</v>
      </c>
    </row>
    <row r="26" spans="2:12">
      <c r="B26" s="2"/>
    </row>
    <row r="27" spans="2:12" ht="18">
      <c r="B27" s="659" t="s">
        <v>175</v>
      </c>
      <c r="C27" s="659"/>
      <c r="D27" s="659"/>
      <c r="E27" s="659"/>
      <c r="F27" s="659"/>
      <c r="G27" s="659"/>
      <c r="H27" s="659"/>
      <c r="I27" s="659"/>
      <c r="J27" s="659"/>
      <c r="K27" s="659"/>
      <c r="L27" s="659"/>
    </row>
    <row r="29" spans="2:12">
      <c r="D29" s="280" t="s">
        <v>43</v>
      </c>
      <c r="E29" s="288" t="s">
        <v>197</v>
      </c>
    </row>
    <row r="30" spans="2:12">
      <c r="B30" s="671" t="s">
        <v>231</v>
      </c>
      <c r="C30" s="278" t="s">
        <v>232</v>
      </c>
      <c r="D30" s="289">
        <v>40</v>
      </c>
      <c r="E30" s="294">
        <v>40</v>
      </c>
    </row>
    <row r="31" spans="2:12">
      <c r="B31" s="671"/>
      <c r="C31" s="278" t="s">
        <v>233</v>
      </c>
      <c r="D31" s="279">
        <v>30</v>
      </c>
      <c r="E31" s="282">
        <v>30</v>
      </c>
    </row>
    <row r="32" spans="2:12">
      <c r="B32" s="671"/>
      <c r="C32" s="278" t="s">
        <v>234</v>
      </c>
      <c r="D32" s="279">
        <v>2</v>
      </c>
      <c r="E32" s="282">
        <v>6</v>
      </c>
    </row>
    <row r="33" spans="2:5">
      <c r="B33" s="671"/>
      <c r="C33" s="278" t="s">
        <v>235</v>
      </c>
      <c r="D33" s="279">
        <v>5</v>
      </c>
      <c r="E33" s="282">
        <v>5</v>
      </c>
    </row>
    <row r="34" spans="2:5">
      <c r="B34" s="671"/>
      <c r="C34" s="278" t="s">
        <v>236</v>
      </c>
      <c r="D34" s="279"/>
      <c r="E34" s="282">
        <v>4</v>
      </c>
    </row>
    <row r="35" spans="2:5">
      <c r="B35" s="671" t="s">
        <v>237</v>
      </c>
      <c r="C35" s="278" t="s">
        <v>238</v>
      </c>
      <c r="D35" s="279">
        <v>14</v>
      </c>
      <c r="E35" s="282">
        <v>14</v>
      </c>
    </row>
    <row r="36" spans="2:5">
      <c r="B36" s="671"/>
      <c r="C36" s="278" t="s">
        <v>336</v>
      </c>
      <c r="D36" s="279"/>
      <c r="E36" s="282">
        <v>5</v>
      </c>
    </row>
    <row r="37" spans="2:5">
      <c r="B37" s="671"/>
      <c r="C37" s="278" t="s">
        <v>239</v>
      </c>
      <c r="D37" s="279">
        <v>2</v>
      </c>
      <c r="E37" s="282">
        <v>7</v>
      </c>
    </row>
    <row r="38" spans="2:5">
      <c r="B38" s="671"/>
      <c r="C38" s="278" t="s">
        <v>240</v>
      </c>
      <c r="D38" s="279">
        <v>4</v>
      </c>
      <c r="E38" s="282">
        <v>7</v>
      </c>
    </row>
    <row r="39" spans="2:5">
      <c r="B39" s="671"/>
      <c r="C39" s="278" t="s">
        <v>241</v>
      </c>
      <c r="D39" s="279">
        <v>5</v>
      </c>
      <c r="E39" s="282">
        <v>6</v>
      </c>
    </row>
    <row r="40" spans="2:5">
      <c r="B40" s="671"/>
      <c r="C40" s="278" t="s">
        <v>242</v>
      </c>
      <c r="D40" s="279">
        <v>2</v>
      </c>
      <c r="E40" s="282">
        <v>3</v>
      </c>
    </row>
    <row r="41" spans="2:5">
      <c r="B41" s="671"/>
      <c r="C41" s="278" t="s">
        <v>243</v>
      </c>
      <c r="D41" s="279">
        <v>4</v>
      </c>
      <c r="E41" s="282">
        <v>8</v>
      </c>
    </row>
    <row r="42" spans="2:5">
      <c r="B42" s="669" t="s">
        <v>244</v>
      </c>
      <c r="C42" s="278" t="s">
        <v>245</v>
      </c>
      <c r="D42" s="279">
        <v>8</v>
      </c>
      <c r="E42" s="282">
        <v>9</v>
      </c>
    </row>
    <row r="43" spans="2:5">
      <c r="B43" s="669"/>
      <c r="C43" s="278" t="s">
        <v>246</v>
      </c>
      <c r="D43" s="279">
        <v>1</v>
      </c>
      <c r="E43" s="282">
        <v>2</v>
      </c>
    </row>
    <row r="44" spans="2:5">
      <c r="B44" s="669" t="s">
        <v>247</v>
      </c>
      <c r="C44" s="278" t="s">
        <v>248</v>
      </c>
      <c r="D44" s="279"/>
      <c r="E44" s="282">
        <v>2</v>
      </c>
    </row>
    <row r="45" spans="2:5">
      <c r="B45" s="669"/>
      <c r="C45" s="278" t="s">
        <v>249</v>
      </c>
      <c r="D45" s="279">
        <v>1</v>
      </c>
      <c r="E45" s="282">
        <v>1</v>
      </c>
    </row>
    <row r="46" spans="2:5">
      <c r="B46" s="669"/>
      <c r="C46" s="278" t="s">
        <v>337</v>
      </c>
      <c r="D46" s="279"/>
      <c r="E46" s="282">
        <v>3</v>
      </c>
    </row>
    <row r="47" spans="2:5">
      <c r="B47" s="669" t="s">
        <v>250</v>
      </c>
      <c r="C47" s="278" t="s">
        <v>289</v>
      </c>
      <c r="D47" s="279"/>
      <c r="E47" s="282">
        <v>1</v>
      </c>
    </row>
    <row r="48" spans="2:5">
      <c r="B48" s="669"/>
      <c r="C48" s="278" t="s">
        <v>251</v>
      </c>
      <c r="D48" s="279">
        <v>1</v>
      </c>
      <c r="E48" s="282">
        <v>2</v>
      </c>
    </row>
  </sheetData>
  <mergeCells count="9">
    <mergeCell ref="B42:B43"/>
    <mergeCell ref="B44:B46"/>
    <mergeCell ref="B47:B48"/>
    <mergeCell ref="B5:L5"/>
    <mergeCell ref="B2:L4"/>
    <mergeCell ref="J8:L8"/>
    <mergeCell ref="B27:L27"/>
    <mergeCell ref="B30:B34"/>
    <mergeCell ref="B35:B41"/>
  </mergeCells>
  <pageMargins left="0.7" right="0.7" top="0.75" bottom="0.75" header="0.3" footer="0.3"/>
  <pageSetup paperSize="9" scale="55" fitToHeight="0" orientation="landscape" horizontalDpi="300" verticalDpi="300" r:id="rId1"/>
  <rowBreaks count="1" manualBreakCount="1">
    <brk id="49"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2CC66"/>
    <pageSetUpPr fitToPage="1"/>
  </sheetPr>
  <dimension ref="B2:K51"/>
  <sheetViews>
    <sheetView showGridLines="0" zoomScaleNormal="100" zoomScaleSheetLayoutView="90" workbookViewId="0">
      <selection activeCell="B2" sqref="B2:J4"/>
    </sheetView>
  </sheetViews>
  <sheetFormatPr baseColWidth="10" defaultRowHeight="15"/>
  <cols>
    <col min="2" max="2" width="15.42578125" customWidth="1"/>
    <col min="3" max="3" width="19.5703125" customWidth="1"/>
    <col min="4" max="4" width="15.85546875" bestFit="1" customWidth="1"/>
    <col min="5" max="5" width="12" customWidth="1"/>
    <col min="6" max="6" width="16.85546875" bestFit="1" customWidth="1"/>
    <col min="7" max="7" width="19.42578125" customWidth="1"/>
    <col min="8" max="8" width="15.140625" customWidth="1"/>
    <col min="9" max="9" width="14.28515625" customWidth="1"/>
    <col min="10" max="10" width="11" customWidth="1"/>
  </cols>
  <sheetData>
    <row r="2" spans="2:11" ht="14.45" customHeight="1">
      <c r="B2" s="637" t="s">
        <v>288</v>
      </c>
      <c r="C2" s="637"/>
      <c r="D2" s="637"/>
      <c r="E2" s="637"/>
      <c r="F2" s="637"/>
      <c r="G2" s="637"/>
      <c r="H2" s="637"/>
      <c r="I2" s="637"/>
      <c r="J2" s="637"/>
    </row>
    <row r="3" spans="2:11" ht="14.45" customHeight="1">
      <c r="B3" s="637"/>
      <c r="C3" s="637"/>
      <c r="D3" s="637"/>
      <c r="E3" s="637"/>
      <c r="F3" s="637"/>
      <c r="G3" s="637"/>
      <c r="H3" s="637"/>
      <c r="I3" s="637"/>
      <c r="J3" s="637"/>
    </row>
    <row r="4" spans="2:11" ht="23.25" customHeight="1">
      <c r="B4" s="637"/>
      <c r="C4" s="637"/>
      <c r="D4" s="637"/>
      <c r="E4" s="637"/>
      <c r="F4" s="637"/>
      <c r="G4" s="637"/>
      <c r="H4" s="637"/>
      <c r="I4" s="637"/>
      <c r="J4" s="637"/>
    </row>
    <row r="5" spans="2:11" ht="15" customHeight="1">
      <c r="B5" s="672" t="s">
        <v>176</v>
      </c>
      <c r="C5" s="672"/>
      <c r="D5" s="672"/>
      <c r="E5" s="672"/>
      <c r="F5" s="672"/>
      <c r="G5" s="672"/>
      <c r="H5" s="672"/>
      <c r="I5" s="672"/>
      <c r="J5" s="672"/>
    </row>
    <row r="7" spans="2:11" s="2" customFormat="1" ht="18">
      <c r="B7" s="675" t="s">
        <v>178</v>
      </c>
      <c r="C7" s="675"/>
      <c r="D7" s="675"/>
      <c r="E7" s="675"/>
      <c r="G7" s="150" t="s">
        <v>196</v>
      </c>
      <c r="H7" s="150"/>
      <c r="I7" s="150"/>
      <c r="J7" s="150"/>
      <c r="K7" s="22"/>
    </row>
    <row r="8" spans="2:11" ht="18">
      <c r="B8" s="148" t="s">
        <v>450</v>
      </c>
      <c r="C8" s="590"/>
      <c r="D8" s="590">
        <f>F25</f>
        <v>130.41702127659573</v>
      </c>
      <c r="E8" s="148"/>
      <c r="G8" s="229" t="s">
        <v>382</v>
      </c>
      <c r="H8" s="157"/>
      <c r="I8" s="157"/>
      <c r="J8" s="157"/>
    </row>
    <row r="9" spans="2:11" ht="18">
      <c r="B9" s="148"/>
      <c r="C9" s="148"/>
      <c r="D9" s="148"/>
      <c r="E9" s="148"/>
      <c r="G9" s="157"/>
      <c r="H9" s="157"/>
      <c r="I9" s="157"/>
      <c r="J9" s="157"/>
    </row>
    <row r="10" spans="2:11" ht="18">
      <c r="B10" s="148" t="s">
        <v>451</v>
      </c>
      <c r="C10" s="148"/>
      <c r="D10" s="590">
        <f>F37</f>
        <v>686.92953626484712</v>
      </c>
      <c r="E10" s="148"/>
      <c r="G10" s="229" t="s">
        <v>383</v>
      </c>
      <c r="H10" s="157"/>
      <c r="I10" s="157"/>
      <c r="J10" s="157"/>
    </row>
    <row r="11" spans="2:11" ht="18">
      <c r="B11" s="148"/>
      <c r="C11" s="148"/>
      <c r="D11" s="148"/>
      <c r="E11" s="148"/>
      <c r="G11" s="157"/>
      <c r="H11" s="157"/>
      <c r="I11" s="157"/>
      <c r="J11" s="157"/>
    </row>
    <row r="12" spans="2:11" s="379" customFormat="1" ht="14.25"/>
    <row r="13" spans="2:11" s="379" customFormat="1" ht="36.75" customHeight="1">
      <c r="B13" s="397"/>
      <c r="C13" s="597" t="s">
        <v>306</v>
      </c>
      <c r="D13" s="597"/>
      <c r="E13" s="597"/>
      <c r="F13" s="597"/>
      <c r="G13" s="597"/>
      <c r="H13" s="597"/>
      <c r="I13" s="597"/>
      <c r="J13" s="597"/>
    </row>
    <row r="15" spans="2:11" ht="18">
      <c r="B15" s="107" t="s">
        <v>267</v>
      </c>
      <c r="C15" s="107"/>
      <c r="D15" s="107"/>
      <c r="E15" s="107"/>
      <c r="F15" s="107"/>
      <c r="G15" s="107"/>
      <c r="H15" s="107"/>
      <c r="I15" s="107"/>
      <c r="J15" s="107"/>
    </row>
    <row r="17" spans="2:10" ht="14.45" customHeight="1">
      <c r="C17" s="673" t="s">
        <v>43</v>
      </c>
      <c r="D17" s="673"/>
      <c r="E17" s="673"/>
      <c r="F17" s="673"/>
      <c r="G17" s="674" t="s">
        <v>197</v>
      </c>
      <c r="H17" s="674"/>
      <c r="I17" s="674"/>
      <c r="J17" s="674"/>
    </row>
    <row r="18" spans="2:10" ht="28.5">
      <c r="B18" s="202" t="s">
        <v>67</v>
      </c>
      <c r="C18" s="299" t="s">
        <v>169</v>
      </c>
      <c r="D18" s="299" t="s">
        <v>280</v>
      </c>
      <c r="E18" s="299" t="s">
        <v>177</v>
      </c>
      <c r="F18" s="299" t="s">
        <v>122</v>
      </c>
      <c r="G18" s="522" t="s">
        <v>169</v>
      </c>
      <c r="H18" s="522" t="s">
        <v>280</v>
      </c>
      <c r="I18" s="522" t="s">
        <v>177</v>
      </c>
      <c r="J18" s="523" t="s">
        <v>122</v>
      </c>
    </row>
    <row r="19" spans="2:10">
      <c r="B19" s="200" t="s">
        <v>15</v>
      </c>
      <c r="C19" s="435">
        <v>10</v>
      </c>
      <c r="D19" s="436">
        <v>60.2</v>
      </c>
      <c r="E19" s="436">
        <v>87.5</v>
      </c>
      <c r="F19" s="436">
        <v>73.849999999999994</v>
      </c>
      <c r="G19" s="159">
        <v>10</v>
      </c>
      <c r="H19" s="160">
        <v>54.8</v>
      </c>
      <c r="I19" s="160">
        <v>79.599999999999994</v>
      </c>
      <c r="J19" s="160">
        <v>67.199999999999989</v>
      </c>
    </row>
    <row r="20" spans="2:10">
      <c r="B20" s="198" t="s">
        <v>16</v>
      </c>
      <c r="C20" s="433">
        <v>57</v>
      </c>
      <c r="D20" s="434">
        <v>65.228070175438603</v>
      </c>
      <c r="E20" s="434">
        <v>105.32456140350877</v>
      </c>
      <c r="F20" s="434">
        <v>85.276315789473685</v>
      </c>
      <c r="G20" s="159">
        <v>78</v>
      </c>
      <c r="H20" s="160">
        <v>60.141025641025642</v>
      </c>
      <c r="I20" s="160">
        <v>98.634615384615387</v>
      </c>
      <c r="J20" s="160">
        <v>79.387820512820511</v>
      </c>
    </row>
    <row r="21" spans="2:10">
      <c r="B21" s="198" t="s">
        <v>17</v>
      </c>
      <c r="C21" s="433">
        <v>84</v>
      </c>
      <c r="D21" s="434">
        <v>83.753571428571433</v>
      </c>
      <c r="E21" s="434">
        <v>169.77380952380952</v>
      </c>
      <c r="F21" s="434">
        <v>126.76369047619048</v>
      </c>
      <c r="G21" s="159">
        <v>96</v>
      </c>
      <c r="H21" s="160">
        <v>79.346874999999997</v>
      </c>
      <c r="I21" s="160">
        <v>163.60416666666666</v>
      </c>
      <c r="J21" s="160">
        <v>121.47552083333332</v>
      </c>
    </row>
    <row r="22" spans="2:10">
      <c r="B22" s="198" t="s">
        <v>18</v>
      </c>
      <c r="C22" s="433">
        <v>18</v>
      </c>
      <c r="D22" s="434">
        <v>145.27777777777777</v>
      </c>
      <c r="E22" s="434">
        <v>455.33333333333331</v>
      </c>
      <c r="F22" s="434">
        <v>300.30555555555554</v>
      </c>
      <c r="G22" s="159">
        <v>22</v>
      </c>
      <c r="H22" s="160">
        <v>130.54545454545453</v>
      </c>
      <c r="I22" s="160">
        <v>340.86363636363637</v>
      </c>
      <c r="J22" s="160">
        <v>235.70454545454544</v>
      </c>
    </row>
    <row r="23" spans="2:10">
      <c r="B23" s="198" t="s">
        <v>19</v>
      </c>
      <c r="C23" s="435">
        <v>2</v>
      </c>
      <c r="D23" s="436">
        <v>152.5</v>
      </c>
      <c r="E23" s="436">
        <v>582.5</v>
      </c>
      <c r="F23" s="436">
        <v>367.5</v>
      </c>
      <c r="G23" s="395">
        <v>4</v>
      </c>
      <c r="H23" s="396">
        <v>250.75</v>
      </c>
      <c r="I23" s="396">
        <v>1243.75</v>
      </c>
      <c r="J23" s="394">
        <v>747.25</v>
      </c>
    </row>
    <row r="24" spans="2:10">
      <c r="B24" s="198" t="s">
        <v>74</v>
      </c>
      <c r="C24" s="439">
        <v>17</v>
      </c>
      <c r="D24" s="439">
        <v>83.529411764705884</v>
      </c>
      <c r="E24" s="439">
        <v>167.11764705882354</v>
      </c>
      <c r="F24" s="439">
        <v>125.32352941176471</v>
      </c>
      <c r="G24" s="159">
        <v>32</v>
      </c>
      <c r="H24" s="160">
        <v>68.028125000000003</v>
      </c>
      <c r="I24" s="160">
        <v>115.96875</v>
      </c>
      <c r="J24" s="160">
        <v>91.998437499999994</v>
      </c>
    </row>
    <row r="25" spans="2:10">
      <c r="B25" s="201" t="s">
        <v>12</v>
      </c>
      <c r="C25" s="437">
        <v>188</v>
      </c>
      <c r="D25" s="438">
        <v>83.485638297872342</v>
      </c>
      <c r="E25" s="438">
        <v>177.34840425531914</v>
      </c>
      <c r="F25" s="438">
        <v>130.41702127659573</v>
      </c>
      <c r="G25" s="161">
        <v>242</v>
      </c>
      <c r="H25" s="162">
        <v>78.133057851239656</v>
      </c>
      <c r="I25" s="162">
        <v>166.86157024793388</v>
      </c>
      <c r="J25" s="160">
        <v>122.49731404958678</v>
      </c>
    </row>
    <row r="26" spans="2:10">
      <c r="B26" s="54"/>
      <c r="C26" s="54"/>
      <c r="D26" s="54"/>
      <c r="E26" s="54"/>
      <c r="G26" s="54"/>
      <c r="H26" s="54"/>
    </row>
    <row r="27" spans="2:10">
      <c r="C27" s="51"/>
      <c r="D27" s="51"/>
      <c r="E27" s="52"/>
      <c r="F27" s="53"/>
      <c r="G27" s="53"/>
      <c r="H27" s="52"/>
    </row>
    <row r="28" spans="2:10" ht="18">
      <c r="B28" s="107" t="s">
        <v>266</v>
      </c>
      <c r="C28" s="107"/>
      <c r="D28" s="107"/>
      <c r="E28" s="107"/>
      <c r="F28" s="107"/>
      <c r="G28" s="107"/>
      <c r="H28" s="107"/>
      <c r="I28" s="107"/>
      <c r="J28" s="107"/>
    </row>
    <row r="30" spans="2:10" ht="14.45" customHeight="1">
      <c r="C30" s="673" t="s">
        <v>43</v>
      </c>
      <c r="D30" s="673"/>
      <c r="E30" s="673"/>
      <c r="F30" s="673"/>
      <c r="G30" s="674" t="s">
        <v>197</v>
      </c>
      <c r="H30" s="674"/>
      <c r="I30" s="674"/>
      <c r="J30" s="674"/>
    </row>
    <row r="31" spans="2:10" ht="28.5">
      <c r="B31" s="301" t="s">
        <v>130</v>
      </c>
      <c r="C31" s="299" t="s">
        <v>169</v>
      </c>
      <c r="D31" s="299" t="s">
        <v>180</v>
      </c>
      <c r="E31" s="299" t="s">
        <v>121</v>
      </c>
      <c r="F31" s="299" t="s">
        <v>122</v>
      </c>
      <c r="G31" s="522" t="s">
        <v>169</v>
      </c>
      <c r="H31" s="522" t="s">
        <v>280</v>
      </c>
      <c r="I31" s="522" t="s">
        <v>177</v>
      </c>
      <c r="J31" s="523" t="s">
        <v>122</v>
      </c>
    </row>
    <row r="32" spans="2:10">
      <c r="B32" s="194" t="s">
        <v>125</v>
      </c>
      <c r="C32" s="429">
        <v>1052</v>
      </c>
      <c r="D32" s="430">
        <v>299.19096958174896</v>
      </c>
      <c r="E32" s="430">
        <v>410.8694866920153</v>
      </c>
      <c r="F32" s="432">
        <v>355.0302281368821</v>
      </c>
      <c r="G32" s="297">
        <v>733</v>
      </c>
      <c r="H32" s="298">
        <v>287.64351978171896</v>
      </c>
      <c r="I32" s="298">
        <v>397.78171896316508</v>
      </c>
      <c r="J32" s="298">
        <v>342.71261937244202</v>
      </c>
    </row>
    <row r="33" spans="2:10">
      <c r="B33" s="195" t="s">
        <v>126</v>
      </c>
      <c r="C33" s="431">
        <v>1685</v>
      </c>
      <c r="D33" s="432">
        <v>443.7859050445104</v>
      </c>
      <c r="E33" s="432">
        <v>760.80860534124633</v>
      </c>
      <c r="F33" s="432">
        <v>602.29725519287831</v>
      </c>
      <c r="G33" s="159">
        <v>1207</v>
      </c>
      <c r="H33" s="160">
        <v>418.12054681027342</v>
      </c>
      <c r="I33" s="160">
        <v>721.72618061309026</v>
      </c>
      <c r="J33" s="298">
        <v>569.92336371168187</v>
      </c>
    </row>
    <row r="34" spans="2:10">
      <c r="B34" s="195" t="s">
        <v>127</v>
      </c>
      <c r="C34" s="431">
        <v>846</v>
      </c>
      <c r="D34" s="432">
        <v>685.05910165484636</v>
      </c>
      <c r="E34" s="432">
        <v>1326.7907801418439</v>
      </c>
      <c r="F34" s="432">
        <v>1005.9249408983451</v>
      </c>
      <c r="G34" s="159">
        <v>708</v>
      </c>
      <c r="H34" s="160">
        <v>651.78813559322032</v>
      </c>
      <c r="I34" s="160">
        <v>1248.7387005649719</v>
      </c>
      <c r="J34" s="298">
        <v>950.26341807909603</v>
      </c>
    </row>
    <row r="35" spans="2:10">
      <c r="B35" s="195" t="s">
        <v>128</v>
      </c>
      <c r="C35" s="433">
        <v>137</v>
      </c>
      <c r="D35" s="434">
        <v>1567.7591240875913</v>
      </c>
      <c r="E35" s="434">
        <v>2846.3065693430658</v>
      </c>
      <c r="F35" s="432">
        <v>2207.0328467153286</v>
      </c>
      <c r="G35" s="159">
        <v>122</v>
      </c>
      <c r="H35" s="160">
        <v>1405.7213114754099</v>
      </c>
      <c r="I35" s="160">
        <v>2388.1311475409834</v>
      </c>
      <c r="J35" s="298">
        <v>1896.9262295081967</v>
      </c>
    </row>
    <row r="36" spans="2:10">
      <c r="B36" s="195" t="s">
        <v>129</v>
      </c>
      <c r="C36" s="433">
        <v>237</v>
      </c>
      <c r="D36" s="434">
        <v>518.61181434599155</v>
      </c>
      <c r="E36" s="434">
        <v>970.34599156118145</v>
      </c>
      <c r="F36" s="432">
        <v>744.4789029535865</v>
      </c>
      <c r="G36" s="159">
        <v>216</v>
      </c>
      <c r="H36" s="160">
        <v>495.08333333333331</v>
      </c>
      <c r="I36" s="160">
        <v>802.51851851851848</v>
      </c>
      <c r="J36" s="298">
        <v>648.80092592592587</v>
      </c>
    </row>
    <row r="37" spans="2:10" ht="14.45" customHeight="1">
      <c r="B37" s="196" t="s">
        <v>123</v>
      </c>
      <c r="C37" s="437">
        <v>3957</v>
      </c>
      <c r="D37" s="438">
        <v>500.32402072276977</v>
      </c>
      <c r="E37" s="438">
        <v>873.53505180692446</v>
      </c>
      <c r="F37" s="524">
        <v>686.92953626484712</v>
      </c>
      <c r="G37" s="161">
        <v>2986</v>
      </c>
      <c r="H37" s="162">
        <v>487.41332886805088</v>
      </c>
      <c r="I37" s="162">
        <v>841.09192900200935</v>
      </c>
      <c r="J37" s="298">
        <v>664.25262893503009</v>
      </c>
    </row>
    <row r="38" spans="2:10" ht="14.45" customHeight="1">
      <c r="G38" s="379"/>
      <c r="H38" s="379"/>
      <c r="I38" s="379"/>
      <c r="J38" s="379"/>
    </row>
    <row r="39" spans="2:10">
      <c r="G39" s="379"/>
      <c r="H39" s="379"/>
      <c r="I39" s="379"/>
      <c r="J39" s="379"/>
    </row>
    <row r="40" spans="2:10" ht="14.45" customHeight="1">
      <c r="C40" s="673" t="s">
        <v>43</v>
      </c>
      <c r="D40" s="673"/>
      <c r="E40" s="673"/>
      <c r="F40" s="673"/>
      <c r="G40" s="674" t="s">
        <v>197</v>
      </c>
      <c r="H40" s="674"/>
      <c r="I40" s="674"/>
      <c r="J40" s="674"/>
    </row>
    <row r="41" spans="2:10" ht="28.5">
      <c r="B41" s="301" t="s">
        <v>67</v>
      </c>
      <c r="C41" s="299" t="s">
        <v>169</v>
      </c>
      <c r="D41" s="299" t="s">
        <v>180</v>
      </c>
      <c r="E41" s="299" t="s">
        <v>121</v>
      </c>
      <c r="F41" s="299" t="s">
        <v>122</v>
      </c>
      <c r="G41" s="522" t="s">
        <v>169</v>
      </c>
      <c r="H41" s="522" t="s">
        <v>280</v>
      </c>
      <c r="I41" s="522" t="s">
        <v>177</v>
      </c>
      <c r="J41" s="523" t="s">
        <v>122</v>
      </c>
    </row>
    <row r="42" spans="2:10">
      <c r="B42" s="197" t="s">
        <v>15</v>
      </c>
      <c r="C42" s="429">
        <v>202</v>
      </c>
      <c r="D42" s="430">
        <v>335.36881188118809</v>
      </c>
      <c r="E42" s="430">
        <v>526.75247524752479</v>
      </c>
      <c r="F42" s="432">
        <v>431.06064356435644</v>
      </c>
      <c r="G42" s="297">
        <v>148</v>
      </c>
      <c r="H42" s="298">
        <v>336.35810810810813</v>
      </c>
      <c r="I42" s="298">
        <v>563.8043918918919</v>
      </c>
      <c r="J42" s="298">
        <v>450.08125000000001</v>
      </c>
    </row>
    <row r="43" spans="2:10">
      <c r="B43" s="198" t="s">
        <v>16</v>
      </c>
      <c r="C43" s="431">
        <v>1306</v>
      </c>
      <c r="D43" s="432">
        <v>359.1422205206739</v>
      </c>
      <c r="E43" s="432">
        <v>543.91822358346099</v>
      </c>
      <c r="F43" s="432">
        <v>451.53022205206742</v>
      </c>
      <c r="G43" s="159">
        <v>990</v>
      </c>
      <c r="H43" s="160">
        <v>349.29313131313131</v>
      </c>
      <c r="I43" s="160">
        <v>553.44262626262628</v>
      </c>
      <c r="J43" s="298">
        <v>451.36787878787879</v>
      </c>
    </row>
    <row r="44" spans="2:10">
      <c r="B44" s="198" t="s">
        <v>17</v>
      </c>
      <c r="C44" s="431">
        <v>1795</v>
      </c>
      <c r="D44" s="432">
        <v>533.29911420612814</v>
      </c>
      <c r="E44" s="432">
        <v>966.90807799442894</v>
      </c>
      <c r="F44" s="432">
        <v>750.10359610027854</v>
      </c>
      <c r="G44" s="159">
        <v>1272</v>
      </c>
      <c r="H44" s="160">
        <v>512.61792452830184</v>
      </c>
      <c r="I44" s="160">
        <v>920.14544025157238</v>
      </c>
      <c r="J44" s="298">
        <v>716.38168238993717</v>
      </c>
    </row>
    <row r="45" spans="2:10">
      <c r="B45" s="198" t="s">
        <v>18</v>
      </c>
      <c r="C45" s="433">
        <v>308</v>
      </c>
      <c r="D45" s="434">
        <v>865.14935064935059</v>
      </c>
      <c r="E45" s="434">
        <v>1737.4285714285713</v>
      </c>
      <c r="F45" s="432">
        <v>1301.2889610389609</v>
      </c>
      <c r="G45" s="159">
        <v>254</v>
      </c>
      <c r="H45" s="160">
        <v>934.44488188976379</v>
      </c>
      <c r="I45" s="160">
        <v>1693.0472440944882</v>
      </c>
      <c r="J45" s="298">
        <v>1313.7460629921261</v>
      </c>
    </row>
    <row r="46" spans="2:10">
      <c r="B46" s="198" t="s">
        <v>19</v>
      </c>
      <c r="C46" s="435">
        <v>8</v>
      </c>
      <c r="D46" s="436">
        <v>1976.625</v>
      </c>
      <c r="E46" s="436">
        <v>3747.875</v>
      </c>
      <c r="F46" s="436">
        <v>2862.25</v>
      </c>
      <c r="G46" s="395">
        <v>12</v>
      </c>
      <c r="H46" s="396">
        <v>1644.1666666666667</v>
      </c>
      <c r="I46" s="396">
        <v>3376.0833333333335</v>
      </c>
      <c r="J46" s="396">
        <v>2510.125</v>
      </c>
    </row>
    <row r="47" spans="2:10">
      <c r="B47" s="198" t="s">
        <v>74</v>
      </c>
      <c r="C47" s="433">
        <v>338</v>
      </c>
      <c r="D47" s="434">
        <v>601.91420118343194</v>
      </c>
      <c r="E47" s="434">
        <v>1003.2721893491124</v>
      </c>
      <c r="F47" s="432">
        <v>802.59319526627223</v>
      </c>
      <c r="G47" s="159">
        <v>310</v>
      </c>
      <c r="H47" s="160">
        <v>486.14838709677417</v>
      </c>
      <c r="I47" s="160">
        <v>771.53951612903222</v>
      </c>
      <c r="J47" s="298">
        <v>628.8439516129032</v>
      </c>
    </row>
    <row r="48" spans="2:10">
      <c r="B48" s="199" t="s">
        <v>123</v>
      </c>
      <c r="C48" s="437">
        <v>3957</v>
      </c>
      <c r="D48" s="438">
        <v>500.32402072276989</v>
      </c>
      <c r="E48" s="438">
        <v>873.53505180692446</v>
      </c>
      <c r="F48" s="524">
        <v>686.92953626484723</v>
      </c>
      <c r="G48" s="161">
        <v>2986</v>
      </c>
      <c r="H48" s="162">
        <v>487.41332886805094</v>
      </c>
      <c r="I48" s="162">
        <v>841.09192900200935</v>
      </c>
      <c r="J48" s="298">
        <v>664.25262893503009</v>
      </c>
    </row>
    <row r="51" ht="15" customHeight="1"/>
  </sheetData>
  <mergeCells count="10">
    <mergeCell ref="B2:J4"/>
    <mergeCell ref="B5:J5"/>
    <mergeCell ref="C40:F40"/>
    <mergeCell ref="G40:J40"/>
    <mergeCell ref="C30:F30"/>
    <mergeCell ref="G30:J30"/>
    <mergeCell ref="C17:F17"/>
    <mergeCell ref="G17:J17"/>
    <mergeCell ref="C13:J13"/>
    <mergeCell ref="B7:E7"/>
  </mergeCells>
  <pageMargins left="0.7" right="0.7" top="0.75" bottom="0.75" header="0.3" footer="0.3"/>
  <pageSetup paperSize="9" scale="5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52"/>
  <sheetViews>
    <sheetView showGridLines="0" zoomScale="80" zoomScaleNormal="80" zoomScaleSheetLayoutView="85" workbookViewId="0">
      <selection activeCell="B2" sqref="B2:P4"/>
    </sheetView>
  </sheetViews>
  <sheetFormatPr baseColWidth="10" defaultRowHeight="15"/>
  <cols>
    <col min="4" max="4" width="27.42578125" customWidth="1"/>
    <col min="7" max="7" width="8.7109375" customWidth="1"/>
    <col min="9" max="9" width="4.5703125" customWidth="1"/>
  </cols>
  <sheetData>
    <row r="2" spans="2:16" ht="14.45" customHeight="1">
      <c r="B2" s="677" t="s">
        <v>179</v>
      </c>
      <c r="C2" s="678"/>
      <c r="D2" s="678"/>
      <c r="E2" s="678"/>
      <c r="F2" s="678"/>
      <c r="G2" s="678"/>
      <c r="H2" s="678"/>
      <c r="I2" s="678"/>
      <c r="J2" s="678"/>
      <c r="K2" s="678"/>
      <c r="L2" s="678"/>
      <c r="M2" s="678"/>
      <c r="N2" s="678"/>
      <c r="O2" s="678"/>
      <c r="P2" s="678"/>
    </row>
    <row r="3" spans="2:16" ht="14.45" customHeight="1">
      <c r="B3" s="677"/>
      <c r="C3" s="678"/>
      <c r="D3" s="678"/>
      <c r="E3" s="678"/>
      <c r="F3" s="678"/>
      <c r="G3" s="678"/>
      <c r="H3" s="678"/>
      <c r="I3" s="678"/>
      <c r="J3" s="678"/>
      <c r="K3" s="678"/>
      <c r="L3" s="678"/>
      <c r="M3" s="678"/>
      <c r="N3" s="678"/>
      <c r="O3" s="678"/>
      <c r="P3" s="678"/>
    </row>
    <row r="4" spans="2:16" ht="15" customHeight="1">
      <c r="B4" s="677"/>
      <c r="C4" s="678"/>
      <c r="D4" s="678"/>
      <c r="E4" s="678"/>
      <c r="F4" s="678"/>
      <c r="G4" s="678"/>
      <c r="H4" s="678"/>
      <c r="I4" s="678"/>
      <c r="J4" s="678"/>
      <c r="K4" s="678"/>
      <c r="L4" s="678"/>
      <c r="M4" s="678"/>
      <c r="N4" s="678"/>
      <c r="O4" s="678"/>
      <c r="P4" s="678"/>
    </row>
    <row r="5" spans="2:16">
      <c r="O5" t="s">
        <v>227</v>
      </c>
    </row>
    <row r="6" spans="2:16" ht="18">
      <c r="B6" s="68" t="s">
        <v>43</v>
      </c>
      <c r="C6" s="68"/>
      <c r="D6" s="68"/>
      <c r="E6" s="68"/>
      <c r="F6" s="68"/>
      <c r="G6" s="68"/>
      <c r="H6" s="400"/>
      <c r="I6" s="400"/>
      <c r="J6" s="150" t="s">
        <v>197</v>
      </c>
      <c r="K6" s="150"/>
      <c r="L6" s="150"/>
      <c r="M6" s="150"/>
      <c r="N6" s="150"/>
      <c r="O6" s="150"/>
      <c r="P6" s="150"/>
    </row>
    <row r="7" spans="2:16">
      <c r="B7" s="138" t="s">
        <v>400</v>
      </c>
      <c r="C7" s="188"/>
      <c r="D7" s="189"/>
      <c r="E7" s="189"/>
      <c r="F7" s="189"/>
      <c r="G7" s="189"/>
      <c r="H7" s="401"/>
      <c r="I7" s="401"/>
      <c r="J7" s="230" t="s">
        <v>395</v>
      </c>
      <c r="K7" s="230"/>
      <c r="L7" s="230"/>
      <c r="M7" s="230"/>
      <c r="N7" s="230"/>
      <c r="O7" s="230"/>
      <c r="P7" s="230"/>
    </row>
    <row r="8" spans="2:16">
      <c r="B8" s="138" t="s">
        <v>399</v>
      </c>
      <c r="C8" s="188"/>
      <c r="D8" s="189"/>
      <c r="E8" s="189"/>
      <c r="F8" s="189"/>
      <c r="G8" s="189"/>
      <c r="H8" s="401"/>
      <c r="I8" s="401"/>
      <c r="J8" s="230" t="s">
        <v>396</v>
      </c>
      <c r="K8" s="230"/>
      <c r="L8" s="230"/>
      <c r="M8" s="230"/>
      <c r="N8" s="230"/>
      <c r="O8" s="230"/>
      <c r="P8" s="230"/>
    </row>
    <row r="9" spans="2:16">
      <c r="B9" s="149" t="s">
        <v>398</v>
      </c>
      <c r="C9" s="149"/>
      <c r="D9" s="189"/>
      <c r="E9" s="189"/>
      <c r="F9" s="189"/>
      <c r="G9" s="189"/>
      <c r="H9" s="401"/>
      <c r="I9" s="401"/>
      <c r="J9" s="230"/>
      <c r="K9" s="230"/>
      <c r="L9" s="230"/>
      <c r="M9" s="230"/>
      <c r="N9" s="230"/>
      <c r="O9" s="230"/>
      <c r="P9" s="230"/>
    </row>
    <row r="10" spans="2:16">
      <c r="B10" s="149" t="s">
        <v>401</v>
      </c>
      <c r="C10" s="149"/>
      <c r="D10" s="189"/>
      <c r="E10" s="189"/>
      <c r="F10" s="189"/>
      <c r="G10" s="189"/>
      <c r="H10" s="401"/>
      <c r="I10" s="401"/>
      <c r="J10" s="230" t="s">
        <v>397</v>
      </c>
      <c r="K10" s="230"/>
      <c r="L10" s="230"/>
      <c r="M10" s="230"/>
      <c r="N10" s="230"/>
      <c r="O10" s="230"/>
      <c r="P10" s="230"/>
    </row>
    <row r="13" spans="2:16" ht="18">
      <c r="B13" s="676" t="s">
        <v>216</v>
      </c>
      <c r="C13" s="676"/>
      <c r="D13" s="676"/>
      <c r="E13" s="676"/>
      <c r="F13" s="676"/>
      <c r="G13" s="676"/>
      <c r="H13" s="676"/>
      <c r="I13" s="676"/>
      <c r="J13" s="676"/>
      <c r="K13" s="676"/>
      <c r="L13" s="676"/>
      <c r="M13" s="676"/>
      <c r="N13" s="676"/>
      <c r="O13" s="676"/>
      <c r="P13" s="676"/>
    </row>
    <row r="36" spans="1:16" s="379" customFormat="1" ht="18">
      <c r="B36" s="676" t="s">
        <v>391</v>
      </c>
      <c r="C36" s="676"/>
      <c r="D36" s="676"/>
      <c r="E36" s="676"/>
      <c r="F36" s="676"/>
      <c r="G36" s="676"/>
      <c r="H36" s="676"/>
      <c r="I36" s="676"/>
      <c r="J36" s="676"/>
      <c r="K36" s="676"/>
      <c r="L36" s="676"/>
      <c r="M36" s="676"/>
      <c r="N36" s="676"/>
      <c r="O36" s="676"/>
      <c r="P36" s="676"/>
    </row>
    <row r="37" spans="1:16" s="379" customFormat="1" ht="14.25"/>
    <row r="38" spans="1:16" s="379" customFormat="1" ht="14.25"/>
    <row r="39" spans="1:16" s="379" customFormat="1" ht="28.5">
      <c r="C39" s="296" t="s">
        <v>392</v>
      </c>
      <c r="D39" s="296" t="s">
        <v>393</v>
      </c>
      <c r="K39" s="288" t="s">
        <v>392</v>
      </c>
      <c r="L39" s="288" t="s">
        <v>393</v>
      </c>
    </row>
    <row r="40" spans="1:16" s="379" customFormat="1" ht="42.75">
      <c r="B40" s="536" t="s">
        <v>389</v>
      </c>
      <c r="C40" s="96">
        <v>0.76150377752856768</v>
      </c>
      <c r="D40" s="96">
        <v>0.23849622247143237</v>
      </c>
      <c r="J40" s="288" t="s">
        <v>389</v>
      </c>
      <c r="K40" s="166">
        <v>0.70379272097926593</v>
      </c>
      <c r="L40" s="166">
        <v>0.29620727902073407</v>
      </c>
    </row>
    <row r="41" spans="1:16" s="379" customFormat="1" ht="28.5">
      <c r="B41" s="536" t="s">
        <v>394</v>
      </c>
      <c r="C41" s="125">
        <v>0.82373079579510144</v>
      </c>
      <c r="D41" s="125">
        <v>0.17626920420489856</v>
      </c>
      <c r="J41" s="288" t="s">
        <v>394</v>
      </c>
      <c r="K41" s="177">
        <v>0.79213850472506975</v>
      </c>
      <c r="L41" s="177">
        <v>0.20786149527493031</v>
      </c>
    </row>
    <row r="42" spans="1:16" s="379" customFormat="1" ht="14.25"/>
    <row r="43" spans="1:16" s="379" customFormat="1" ht="14.25"/>
    <row r="44" spans="1:16" s="379" customFormat="1" ht="14.25"/>
    <row r="45" spans="1:16" s="379" customFormat="1">
      <c r="A45" s="418" t="s">
        <v>309</v>
      </c>
      <c r="B45" s="419" t="s">
        <v>310</v>
      </c>
    </row>
    <row r="46" spans="1:16" s="379" customFormat="1">
      <c r="B46" s="420" t="s">
        <v>311</v>
      </c>
    </row>
    <row r="47" spans="1:16" s="379" customFormat="1">
      <c r="B47" s="420" t="s">
        <v>312</v>
      </c>
    </row>
    <row r="48" spans="1:16" s="379" customFormat="1" ht="14.25">
      <c r="B48" s="421"/>
    </row>
    <row r="49" spans="2:16" s="379" customFormat="1" ht="14.25">
      <c r="B49" s="679" t="s">
        <v>313</v>
      </c>
      <c r="C49" s="679"/>
      <c r="D49" s="679"/>
      <c r="E49" s="679"/>
      <c r="F49" s="679"/>
      <c r="G49" s="679"/>
      <c r="H49" s="679"/>
      <c r="I49" s="679"/>
      <c r="J49" s="679"/>
      <c r="K49" s="679"/>
      <c r="L49" s="679"/>
      <c r="M49" s="679"/>
      <c r="N49" s="679"/>
      <c r="O49" s="679"/>
      <c r="P49" s="679"/>
    </row>
    <row r="50" spans="2:16" s="379" customFormat="1" ht="14.25">
      <c r="B50" s="679"/>
      <c r="C50" s="679"/>
      <c r="D50" s="679"/>
      <c r="E50" s="679"/>
      <c r="F50" s="679"/>
      <c r="G50" s="679"/>
      <c r="H50" s="679"/>
      <c r="I50" s="679"/>
      <c r="J50" s="679"/>
      <c r="K50" s="679"/>
      <c r="L50" s="679"/>
      <c r="M50" s="679"/>
      <c r="N50" s="679"/>
      <c r="O50" s="679"/>
      <c r="P50" s="679"/>
    </row>
    <row r="51" spans="2:16" s="379" customFormat="1" ht="14.25">
      <c r="B51" s="679"/>
      <c r="C51" s="679"/>
      <c r="D51" s="679"/>
      <c r="E51" s="679"/>
      <c r="F51" s="679"/>
      <c r="G51" s="679"/>
      <c r="H51" s="679"/>
      <c r="I51" s="679"/>
      <c r="J51" s="679"/>
      <c r="K51" s="679"/>
      <c r="L51" s="679"/>
      <c r="M51" s="679"/>
      <c r="N51" s="679"/>
      <c r="O51" s="679"/>
      <c r="P51" s="679"/>
    </row>
    <row r="52" spans="2:16" s="379" customFormat="1" ht="14.25"/>
  </sheetData>
  <mergeCells count="4">
    <mergeCell ref="B13:P13"/>
    <mergeCell ref="B36:P36"/>
    <mergeCell ref="B2:P4"/>
    <mergeCell ref="B49:P51"/>
  </mergeCells>
  <pageMargins left="0.7" right="0.7" top="0.75" bottom="0.75" header="0.3" footer="0.3"/>
  <pageSetup paperSize="9" scale="4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B601"/>
  </sheetPr>
  <dimension ref="A2:BW53"/>
  <sheetViews>
    <sheetView showGridLines="0" zoomScaleNormal="100" zoomScaleSheetLayoutView="70" workbookViewId="0">
      <selection activeCell="B2" sqref="B2:K4"/>
    </sheetView>
  </sheetViews>
  <sheetFormatPr baseColWidth="10" defaultRowHeight="15"/>
  <cols>
    <col min="1" max="1" width="6" customWidth="1"/>
    <col min="2" max="2" width="17.85546875" customWidth="1"/>
    <col min="3" max="3" width="20.28515625" customWidth="1"/>
    <col min="4" max="4" width="17.28515625" customWidth="1"/>
    <col min="5" max="5" width="14.28515625" customWidth="1"/>
    <col min="6" max="6" width="9.42578125" customWidth="1"/>
    <col min="7" max="7" width="16.5703125" customWidth="1"/>
    <col min="8" max="8" width="15.140625" customWidth="1"/>
    <col min="9" max="9" width="12.140625" customWidth="1"/>
    <col min="12" max="75" width="11.42578125" style="2"/>
  </cols>
  <sheetData>
    <row r="2" spans="1:75" ht="14.45" customHeight="1">
      <c r="B2" s="680" t="s">
        <v>166</v>
      </c>
      <c r="C2" s="680"/>
      <c r="D2" s="680"/>
      <c r="E2" s="680"/>
      <c r="F2" s="680"/>
      <c r="G2" s="680"/>
      <c r="H2" s="680"/>
      <c r="I2" s="680"/>
      <c r="J2" s="680"/>
      <c r="K2" s="680"/>
    </row>
    <row r="3" spans="1:75" ht="14.45" customHeight="1">
      <c r="B3" s="680"/>
      <c r="C3" s="680"/>
      <c r="D3" s="680"/>
      <c r="E3" s="680"/>
      <c r="F3" s="680"/>
      <c r="G3" s="680"/>
      <c r="H3" s="680"/>
      <c r="I3" s="680"/>
      <c r="J3" s="680"/>
      <c r="K3" s="680"/>
    </row>
    <row r="4" spans="1:75" ht="15" customHeight="1">
      <c r="B4" s="680"/>
      <c r="C4" s="680"/>
      <c r="D4" s="680"/>
      <c r="E4" s="680"/>
      <c r="F4" s="680"/>
      <c r="G4" s="680"/>
      <c r="H4" s="680"/>
      <c r="I4" s="680"/>
      <c r="J4" s="680"/>
      <c r="K4" s="680"/>
    </row>
    <row r="5" spans="1:75">
      <c r="B5" s="2"/>
      <c r="C5" s="2"/>
      <c r="D5" s="26"/>
      <c r="E5" s="26"/>
      <c r="F5" s="26"/>
      <c r="G5" s="26"/>
      <c r="H5" s="26"/>
      <c r="I5" s="26"/>
      <c r="J5" s="26"/>
      <c r="K5" s="26"/>
    </row>
    <row r="6" spans="1:75">
      <c r="B6" s="2"/>
      <c r="C6" s="2"/>
      <c r="D6" s="26"/>
      <c r="E6" s="26"/>
      <c r="F6" s="26"/>
      <c r="G6" s="26"/>
      <c r="H6" s="26"/>
      <c r="I6" s="26"/>
      <c r="J6" s="26"/>
      <c r="K6" s="26"/>
    </row>
    <row r="7" spans="1:75" ht="18">
      <c r="B7" s="68" t="s">
        <v>43</v>
      </c>
      <c r="C7" s="68"/>
      <c r="D7" s="68"/>
      <c r="E7" s="68"/>
      <c r="F7" s="400"/>
      <c r="G7" s="150" t="s">
        <v>197</v>
      </c>
      <c r="H7" s="150"/>
      <c r="I7" s="150"/>
      <c r="J7" s="150"/>
      <c r="K7" s="150"/>
    </row>
    <row r="8" spans="1:75" s="379" customFormat="1" ht="14.25">
      <c r="B8" s="526" t="s">
        <v>118</v>
      </c>
      <c r="C8" s="527"/>
      <c r="D8" s="527" t="s">
        <v>119</v>
      </c>
      <c r="E8" s="527"/>
      <c r="G8" s="230" t="s">
        <v>118</v>
      </c>
      <c r="H8" s="230"/>
      <c r="I8" s="230" t="s">
        <v>119</v>
      </c>
      <c r="J8" s="230"/>
      <c r="K8" s="230"/>
    </row>
    <row r="9" spans="1:75" s="379" customFormat="1" ht="14.25">
      <c r="B9" s="528" t="s">
        <v>378</v>
      </c>
      <c r="C9" s="529" t="str">
        <f>E50</f>
        <v>Royaume-Uni</v>
      </c>
      <c r="D9" s="528" t="s">
        <v>378</v>
      </c>
      <c r="E9" s="530" t="str">
        <f>C26</f>
        <v>Ile-de-France</v>
      </c>
      <c r="G9" s="531" t="s">
        <v>378</v>
      </c>
      <c r="H9" s="230" t="s">
        <v>380</v>
      </c>
      <c r="I9" s="531" t="s">
        <v>378</v>
      </c>
      <c r="J9" s="230" t="s">
        <v>222</v>
      </c>
      <c r="K9" s="230"/>
    </row>
    <row r="10" spans="1:75" s="379" customFormat="1" ht="14.25">
      <c r="B10" s="528" t="s">
        <v>379</v>
      </c>
      <c r="C10" s="529" t="str">
        <f t="shared" ref="C10:C11" si="0">E51</f>
        <v>Allemagne</v>
      </c>
      <c r="D10" s="528" t="s">
        <v>379</v>
      </c>
      <c r="E10" s="530" t="str">
        <f>C27</f>
        <v>Nouvelle Aquitaine</v>
      </c>
      <c r="G10" s="531" t="s">
        <v>379</v>
      </c>
      <c r="H10" s="230" t="s">
        <v>56</v>
      </c>
      <c r="I10" s="531" t="s">
        <v>379</v>
      </c>
      <c r="J10" s="230" t="s">
        <v>221</v>
      </c>
      <c r="K10" s="230"/>
    </row>
    <row r="11" spans="1:75" s="379" customFormat="1" ht="14.25">
      <c r="B11" s="528" t="s">
        <v>381</v>
      </c>
      <c r="C11" s="529" t="str">
        <f t="shared" si="0"/>
        <v>Belgique</v>
      </c>
      <c r="D11" s="528" t="s">
        <v>381</v>
      </c>
      <c r="E11" s="530" t="str">
        <f t="shared" ref="E11" si="1">C28</f>
        <v>Centre-Val de Loire</v>
      </c>
      <c r="G11" s="531" t="s">
        <v>381</v>
      </c>
      <c r="H11" s="230" t="s">
        <v>387</v>
      </c>
      <c r="I11" s="531" t="s">
        <v>381</v>
      </c>
      <c r="J11" s="230" t="s">
        <v>77</v>
      </c>
      <c r="K11" s="230"/>
    </row>
    <row r="12" spans="1:75">
      <c r="B12" s="2"/>
      <c r="C12" s="2"/>
      <c r="D12" s="26"/>
      <c r="E12" s="26"/>
      <c r="F12" s="26"/>
      <c r="G12" s="26"/>
      <c r="H12" s="26"/>
      <c r="I12" s="26"/>
      <c r="J12" s="26"/>
      <c r="K12" s="26"/>
    </row>
    <row r="13" spans="1:75" ht="18">
      <c r="B13" s="109" t="s">
        <v>281</v>
      </c>
      <c r="C13" s="109"/>
      <c r="D13" s="109"/>
      <c r="E13" s="109"/>
      <c r="F13" s="109"/>
      <c r="G13" s="109"/>
      <c r="H13" s="109"/>
      <c r="I13" s="109"/>
      <c r="J13" s="109"/>
      <c r="K13" s="109"/>
    </row>
    <row r="14" spans="1:75">
      <c r="B14" s="2" t="s">
        <v>227</v>
      </c>
      <c r="C14" s="2"/>
      <c r="D14" s="2"/>
      <c r="E14" s="2"/>
      <c r="F14" s="2"/>
      <c r="G14" s="2"/>
      <c r="H14" s="8"/>
      <c r="I14" s="2"/>
      <c r="J14" s="2"/>
      <c r="K14" s="2"/>
    </row>
    <row r="15" spans="1:75" s="2" customFormat="1" ht="14.25"/>
    <row r="16" spans="1:75" s="251" customFormat="1" ht="32.450000000000003" customHeight="1">
      <c r="A16" s="2"/>
      <c r="B16" s="2"/>
      <c r="C16" s="2"/>
      <c r="D16" s="255" t="s">
        <v>224</v>
      </c>
      <c r="E16" s="2"/>
      <c r="F16" s="2"/>
      <c r="G16" s="379"/>
      <c r="H16" s="300" t="s">
        <v>224</v>
      </c>
      <c r="I16" s="379"/>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row>
    <row r="17" spans="1:75" s="251" customFormat="1">
      <c r="A17" s="2"/>
      <c r="B17" s="2"/>
      <c r="C17" s="193" t="s">
        <v>217</v>
      </c>
      <c r="D17" s="256">
        <v>5.3524398892583758E-2</v>
      </c>
      <c r="E17" s="2"/>
      <c r="F17" s="2"/>
      <c r="G17" s="300" t="s">
        <v>217</v>
      </c>
      <c r="H17" s="304">
        <v>5.9105558061870955E-2</v>
      </c>
      <c r="I17" s="379"/>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row>
    <row r="18" spans="1:75" s="251" customFormat="1">
      <c r="A18" s="2"/>
      <c r="B18" s="2"/>
      <c r="C18" s="192" t="s">
        <v>218</v>
      </c>
      <c r="D18" s="256">
        <v>5.1524613753246795E-2</v>
      </c>
      <c r="E18" s="2"/>
      <c r="F18" s="2"/>
      <c r="G18" s="300" t="s">
        <v>218</v>
      </c>
      <c r="H18" s="305">
        <v>5.4250584733874861E-2</v>
      </c>
      <c r="I18" s="379"/>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row>
    <row r="19" spans="1:75" s="251" customFormat="1">
      <c r="A19" s="2"/>
      <c r="B19" s="2"/>
      <c r="C19" s="192" t="s">
        <v>219</v>
      </c>
      <c r="D19" s="256">
        <v>4.0172905953714297E-2</v>
      </c>
      <c r="E19" s="2"/>
      <c r="F19" s="2"/>
      <c r="G19" s="300" t="s">
        <v>219</v>
      </c>
      <c r="H19" s="305">
        <v>4.0851479946700887E-2</v>
      </c>
      <c r="I19" s="379"/>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row>
    <row r="20" spans="1:75" s="251" customFormat="1">
      <c r="A20" s="2"/>
      <c r="B20" s="2"/>
      <c r="C20" s="192" t="s">
        <v>220</v>
      </c>
      <c r="D20" s="256">
        <v>3.6926660611714665E-2</v>
      </c>
      <c r="E20" s="2"/>
      <c r="F20" s="2"/>
      <c r="G20" s="300" t="s">
        <v>220</v>
      </c>
      <c r="H20" s="305">
        <v>3.7272429683242909E-2</v>
      </c>
      <c r="I20" s="379"/>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row>
    <row r="21" spans="1:75" s="251" customFormat="1">
      <c r="A21" s="2"/>
      <c r="B21" s="2"/>
      <c r="C21" s="192" t="s">
        <v>226</v>
      </c>
      <c r="D21" s="256">
        <v>3.2695486523035548E-2</v>
      </c>
      <c r="E21" s="2"/>
      <c r="F21" s="2"/>
      <c r="G21" s="300" t="s">
        <v>226</v>
      </c>
      <c r="H21" s="305">
        <v>3.4710993942526559E-2</v>
      </c>
      <c r="I21" s="379"/>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row>
    <row r="22" spans="1:75" s="2" customFormat="1" ht="14.25">
      <c r="G22" s="379"/>
      <c r="H22" s="379"/>
      <c r="I22" s="379"/>
    </row>
    <row r="23" spans="1:75" s="2" customFormat="1" ht="14.25">
      <c r="G23" s="379"/>
      <c r="H23" s="379"/>
      <c r="I23" s="379"/>
    </row>
    <row r="24" spans="1:75" s="2" customFormat="1" ht="14.25">
      <c r="G24" s="379"/>
      <c r="H24" s="379"/>
      <c r="I24" s="379"/>
    </row>
    <row r="25" spans="1:75" s="2" customFormat="1" ht="27.6" customHeight="1">
      <c r="D25" s="255" t="s">
        <v>225</v>
      </c>
      <c r="G25" s="379"/>
      <c r="H25" s="300" t="s">
        <v>225</v>
      </c>
      <c r="I25" s="379"/>
    </row>
    <row r="26" spans="1:75" s="2" customFormat="1" ht="14.25">
      <c r="C26" s="132" t="s">
        <v>222</v>
      </c>
      <c r="D26" s="272">
        <v>0.26785517341218595</v>
      </c>
      <c r="G26" s="300" t="s">
        <v>222</v>
      </c>
      <c r="H26" s="302">
        <v>0.2739683776047982</v>
      </c>
      <c r="I26" s="379"/>
    </row>
    <row r="27" spans="1:75" s="2" customFormat="1" ht="28.5">
      <c r="C27" s="133" t="s">
        <v>221</v>
      </c>
      <c r="D27" s="272">
        <v>0.20804319778589092</v>
      </c>
      <c r="G27" s="300" t="s">
        <v>221</v>
      </c>
      <c r="H27" s="303">
        <v>0.19196282694631994</v>
      </c>
      <c r="I27" s="379"/>
    </row>
    <row r="28" spans="1:75" s="2" customFormat="1" ht="14.25">
      <c r="C28" s="133" t="s">
        <v>76</v>
      </c>
      <c r="D28" s="272">
        <v>8.4450274793253496E-2</v>
      </c>
      <c r="G28" s="300" t="s">
        <v>77</v>
      </c>
      <c r="H28" s="303">
        <v>8.5349164002361755E-2</v>
      </c>
      <c r="I28" s="379"/>
    </row>
    <row r="29" spans="1:75" s="2" customFormat="1" ht="28.5">
      <c r="C29" s="133" t="s">
        <v>77</v>
      </c>
      <c r="D29" s="272">
        <v>8.4271058948332603E-2</v>
      </c>
      <c r="G29" s="300" t="s">
        <v>76</v>
      </c>
      <c r="H29" s="303">
        <v>8.331279270396845E-2</v>
      </c>
      <c r="I29" s="379"/>
    </row>
    <row r="30" spans="1:75" s="2" customFormat="1" ht="28.5">
      <c r="C30" s="134" t="s">
        <v>75</v>
      </c>
      <c r="D30" s="272">
        <v>7.4008326594508372E-2</v>
      </c>
      <c r="G30" s="300" t="s">
        <v>75</v>
      </c>
      <c r="H30" s="303">
        <v>7.5151900378120251E-2</v>
      </c>
      <c r="I30" s="379"/>
    </row>
    <row r="31" spans="1:75" s="2" customFormat="1" ht="14.25">
      <c r="G31" s="379"/>
      <c r="H31" s="379"/>
      <c r="I31" s="379"/>
    </row>
    <row r="32" spans="1:75" s="2" customFormat="1" ht="14.25"/>
    <row r="33" spans="1:75" ht="18">
      <c r="B33" s="109" t="s">
        <v>228</v>
      </c>
      <c r="C33" s="109"/>
      <c r="D33" s="109"/>
      <c r="E33" s="109"/>
      <c r="F33" s="109"/>
      <c r="G33" s="109"/>
      <c r="H33" s="109"/>
      <c r="I33" s="109"/>
      <c r="J33" s="109"/>
      <c r="K33" s="109"/>
    </row>
    <row r="34" spans="1:75" s="251" customFormat="1">
      <c r="A34" s="2"/>
      <c r="B34" s="2" t="s">
        <v>229</v>
      </c>
      <c r="C34" s="257"/>
      <c r="D34" s="257"/>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1:75" s="251" customFormat="1">
      <c r="A35" s="2"/>
      <c r="B35" s="2"/>
      <c r="C35" s="254"/>
      <c r="D35" s="254"/>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1:75" s="251" customFormat="1">
      <c r="A36" s="2"/>
      <c r="B36" s="2"/>
      <c r="C36" s="132" t="s">
        <v>99</v>
      </c>
      <c r="D36" s="270">
        <v>0.4</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row>
    <row r="37" spans="1:75" s="251" customFormat="1" ht="27.6" customHeight="1">
      <c r="A37" s="2"/>
      <c r="B37" s="2"/>
      <c r="C37" s="133" t="s">
        <v>100</v>
      </c>
      <c r="D37" s="270">
        <v>0.32</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1:75" s="251" customFormat="1">
      <c r="A38" s="2"/>
      <c r="B38" s="2"/>
      <c r="C38" s="134" t="s">
        <v>101</v>
      </c>
      <c r="D38" s="270">
        <v>0.19</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row>
    <row r="39" spans="1:75" s="251" customFormat="1" ht="27.6" customHeight="1">
      <c r="A39" s="2"/>
      <c r="B39" s="2"/>
      <c r="C39" s="37"/>
      <c r="D39" s="269"/>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1:75" s="251" customFormat="1" ht="27.6" customHeight="1">
      <c r="A40" s="2"/>
      <c r="B40" s="2"/>
      <c r="C40" s="132" t="s">
        <v>102</v>
      </c>
      <c r="D40" s="270">
        <v>0.32600000000000001</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row>
    <row r="41" spans="1:75" s="251" customFormat="1" ht="27.6" customHeight="1">
      <c r="A41" s="2"/>
      <c r="B41" s="2"/>
      <c r="C41" s="133" t="s">
        <v>103</v>
      </c>
      <c r="D41" s="270">
        <v>0.187</v>
      </c>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row>
    <row r="42" spans="1:75" s="251" customFormat="1" ht="27.6" customHeight="1">
      <c r="A42" s="2"/>
      <c r="B42" s="2"/>
      <c r="C42" s="134" t="s">
        <v>104</v>
      </c>
      <c r="D42" s="270">
        <v>0.16700000000000001</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row>
    <row r="43" spans="1:75" s="251" customFormat="1">
      <c r="A43" s="2"/>
      <c r="B43" s="2"/>
      <c r="C43" s="4"/>
      <c r="D43" s="110"/>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row>
    <row r="44" spans="1:75" s="251" customFormat="1" ht="30" customHeight="1">
      <c r="A44" s="2"/>
      <c r="B44" s="2"/>
      <c r="C44" s="271" t="s">
        <v>34</v>
      </c>
      <c r="D44" s="270" t="s">
        <v>105</v>
      </c>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row>
    <row r="45" spans="1:75">
      <c r="B45" s="2"/>
      <c r="C45" s="2"/>
      <c r="D45" s="2"/>
      <c r="E45" s="2"/>
      <c r="F45" s="2"/>
      <c r="G45" s="2"/>
      <c r="H45" s="2"/>
      <c r="I45" s="2"/>
      <c r="J45" s="2"/>
      <c r="K45" s="2"/>
    </row>
    <row r="46" spans="1:75" ht="18">
      <c r="B46" s="109" t="s">
        <v>223</v>
      </c>
      <c r="C46" s="109"/>
      <c r="D46" s="109"/>
      <c r="E46" s="109"/>
      <c r="F46" s="109"/>
      <c r="G46" s="109"/>
      <c r="H46" s="109"/>
      <c r="I46" s="109"/>
      <c r="J46" s="109"/>
      <c r="K46" s="109"/>
    </row>
    <row r="47" spans="1:75">
      <c r="B47" s="2" t="s">
        <v>227</v>
      </c>
      <c r="C47" s="2"/>
      <c r="D47" s="2"/>
      <c r="E47" s="2"/>
      <c r="F47" s="2"/>
      <c r="G47" s="2"/>
      <c r="H47" s="2"/>
      <c r="I47" s="2"/>
      <c r="J47" s="2"/>
      <c r="K47" s="2"/>
    </row>
    <row r="49" spans="2:10" s="379" customFormat="1" ht="63">
      <c r="B49" s="532"/>
      <c r="C49" s="474" t="s">
        <v>388</v>
      </c>
      <c r="D49" s="474" t="s">
        <v>389</v>
      </c>
      <c r="E49" s="474" t="s">
        <v>390</v>
      </c>
      <c r="G49" s="532"/>
      <c r="H49" s="288" t="s">
        <v>388</v>
      </c>
      <c r="I49" s="288" t="s">
        <v>389</v>
      </c>
      <c r="J49" s="533" t="s">
        <v>390</v>
      </c>
    </row>
    <row r="50" spans="2:10" s="379" customFormat="1" ht="15.75">
      <c r="B50" s="525">
        <v>1</v>
      </c>
      <c r="C50" s="96" t="s">
        <v>380</v>
      </c>
      <c r="D50" s="96" t="s">
        <v>380</v>
      </c>
      <c r="E50" s="534" t="s">
        <v>380</v>
      </c>
      <c r="G50" s="288">
        <v>1</v>
      </c>
      <c r="H50" s="166" t="s">
        <v>380</v>
      </c>
      <c r="I50" s="166" t="s">
        <v>380</v>
      </c>
      <c r="J50" s="535" t="s">
        <v>380</v>
      </c>
    </row>
    <row r="51" spans="2:10" s="379" customFormat="1" ht="15.75">
      <c r="B51" s="525">
        <v>2</v>
      </c>
      <c r="C51" s="96" t="s">
        <v>56</v>
      </c>
      <c r="D51" s="96" t="s">
        <v>56</v>
      </c>
      <c r="E51" s="534" t="s">
        <v>56</v>
      </c>
      <c r="G51" s="288">
        <v>2</v>
      </c>
      <c r="H51" s="166" t="s">
        <v>56</v>
      </c>
      <c r="I51" s="166" t="s">
        <v>62</v>
      </c>
      <c r="J51" s="535" t="s">
        <v>56</v>
      </c>
    </row>
    <row r="52" spans="2:10" s="379" customFormat="1" ht="15.75">
      <c r="B52" s="525">
        <v>3</v>
      </c>
      <c r="C52" s="96" t="s">
        <v>57</v>
      </c>
      <c r="D52" s="96" t="s">
        <v>62</v>
      </c>
      <c r="E52" s="534" t="s">
        <v>57</v>
      </c>
      <c r="G52" s="288">
        <v>3</v>
      </c>
      <c r="H52" s="166" t="s">
        <v>387</v>
      </c>
      <c r="I52" s="166" t="s">
        <v>56</v>
      </c>
      <c r="J52" s="535" t="s">
        <v>387</v>
      </c>
    </row>
    <row r="53" spans="2:10" s="379" customFormat="1" ht="14.25"/>
  </sheetData>
  <mergeCells count="1">
    <mergeCell ref="B2:K4"/>
  </mergeCells>
  <pageMargins left="0.7" right="0.7" top="0.75" bottom="0.75" header="0.3" footer="0.3"/>
  <pageSetup paperSize="9" scale="48"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ab1862-bc14-471d-bbda-99f8086e065b" xsi:nil="true"/>
    <lcf76f155ced4ddcb4097134ff3c332f xmlns="930484b0-7225-47be-891f-e56e4f3483e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0FA5F7A0F0864A9D53D3231278B4CD" ma:contentTypeVersion="17" ma:contentTypeDescription="Crée un document." ma:contentTypeScope="" ma:versionID="91946c13538d7c45ee15fa620a9de7c3">
  <xsd:schema xmlns:xsd="http://www.w3.org/2001/XMLSchema" xmlns:xs="http://www.w3.org/2001/XMLSchema" xmlns:p="http://schemas.microsoft.com/office/2006/metadata/properties" xmlns:ns2="930484b0-7225-47be-891f-e56e4f3483ef" xmlns:ns3="14ab1862-bc14-471d-bbda-99f8086e065b" targetNamespace="http://schemas.microsoft.com/office/2006/metadata/properties" ma:root="true" ma:fieldsID="9e5b59ee8a333db2f6b4c04424f01b1d" ns2:_="" ns3:_="">
    <xsd:import namespace="930484b0-7225-47be-891f-e56e4f3483ef"/>
    <xsd:import namespace="14ab1862-bc14-471d-bbda-99f8086e06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0484b0-7225-47be-891f-e56e4f348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11589929-6fc7-41fa-b0a9-9623bffbc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ab1862-bc14-471d-bbda-99f8086e065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198e54b-ba91-414c-baf5-4ad1575a3f13}" ma:internalName="TaxCatchAll" ma:showField="CatchAllData" ma:web="14ab1862-bc14-471d-bbda-99f8086e06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E7C856-458C-4369-9ACC-0747D09B65D8}">
  <ds:schemaRefs>
    <ds:schemaRef ds:uri="http://schemas.microsoft.com/office/2006/metadata/properties"/>
    <ds:schemaRef ds:uri="http://schemas.microsoft.com/office/infopath/2007/PartnerControls"/>
    <ds:schemaRef ds:uri="14ab1862-bc14-471d-bbda-99f8086e065b"/>
    <ds:schemaRef ds:uri="930484b0-7225-47be-891f-e56e4f3483ef"/>
  </ds:schemaRefs>
</ds:datastoreItem>
</file>

<file path=customXml/itemProps2.xml><?xml version="1.0" encoding="utf-8"?>
<ds:datastoreItem xmlns:ds="http://schemas.openxmlformats.org/officeDocument/2006/customXml" ds:itemID="{55A1113E-0D5A-427C-AC22-776BB9C3DA6F}">
  <ds:schemaRefs>
    <ds:schemaRef ds:uri="http://schemas.microsoft.com/sharepoint/v3/contenttype/forms"/>
  </ds:schemaRefs>
</ds:datastoreItem>
</file>

<file path=customXml/itemProps3.xml><?xml version="1.0" encoding="utf-8"?>
<ds:datastoreItem xmlns:ds="http://schemas.openxmlformats.org/officeDocument/2006/customXml" ds:itemID="{A6CDDF67-7EAA-47C7-A771-0CA63E5396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0484b0-7225-47be-891f-e56e4f3483ef"/>
    <ds:schemaRef ds:uri="14ab1862-bc14-471d-bbda-99f8086e0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19</vt:i4>
      </vt:variant>
      <vt:variant>
        <vt:lpstr>Plages nommées</vt:lpstr>
      </vt:variant>
      <vt:variant>
        <vt:i4>19</vt:i4>
      </vt:variant>
    </vt:vector>
  </HeadingPairs>
  <TitlesOfParts>
    <vt:vector size="38" baseType="lpstr">
      <vt:lpstr>Conditions d'utilisation</vt:lpstr>
      <vt:lpstr>Sommaire</vt:lpstr>
      <vt:lpstr>Indicateurs économiques</vt:lpstr>
      <vt:lpstr>Offre d'hébergements</vt:lpstr>
      <vt:lpstr>Synthèse offre d'hébergements</vt:lpstr>
      <vt:lpstr>Offre labellisée</vt:lpstr>
      <vt:lpstr>Tarifs</vt:lpstr>
      <vt:lpstr>Fréquentation </vt:lpstr>
      <vt:lpstr>Origine des clientèles</vt:lpstr>
      <vt:lpstr>Campings - Nuitées</vt:lpstr>
      <vt:lpstr>Campings - Nuitées étrangères </vt:lpstr>
      <vt:lpstr>Campings - TO | durée séjour</vt:lpstr>
      <vt:lpstr>Hôtels - Nuitées</vt:lpstr>
      <vt:lpstr>Hôtels - Nuitées étrangères </vt:lpstr>
      <vt:lpstr>Hôtels - TO | durée séjour </vt:lpstr>
      <vt:lpstr>Sites de visite</vt:lpstr>
      <vt:lpstr>Thermalisme</vt:lpstr>
      <vt:lpstr>Thalasso</vt:lpstr>
      <vt:lpstr>Fréquentation Golf</vt:lpstr>
      <vt:lpstr>'Campings - Nuitées'!Zone_d_impression</vt:lpstr>
      <vt:lpstr>'Campings - Nuitées étrangères '!Zone_d_impression</vt:lpstr>
      <vt:lpstr>'Campings - TO | durée séjour'!Zone_d_impression</vt:lpstr>
      <vt:lpstr>'Conditions d''utilisation'!Zone_d_impression</vt:lpstr>
      <vt:lpstr>'Fréquentation '!Zone_d_impression</vt:lpstr>
      <vt:lpstr>'Fréquentation Golf'!Zone_d_impression</vt:lpstr>
      <vt:lpstr>'Hôtels - Nuitées'!Zone_d_impression</vt:lpstr>
      <vt:lpstr>'Hôtels - Nuitées étrangères '!Zone_d_impression</vt:lpstr>
      <vt:lpstr>'Hôtels - TO | durée séjour '!Zone_d_impression</vt:lpstr>
      <vt:lpstr>'Indicateurs économiques'!Zone_d_impression</vt:lpstr>
      <vt:lpstr>'Offre d''hébergements'!Zone_d_impression</vt:lpstr>
      <vt:lpstr>'Offre labellisée'!Zone_d_impression</vt:lpstr>
      <vt:lpstr>'Origine des clientèles'!Zone_d_impression</vt:lpstr>
      <vt:lpstr>'Sites de visite'!Zone_d_impression</vt:lpstr>
      <vt:lpstr>Sommaire!Zone_d_impression</vt:lpstr>
      <vt:lpstr>'Synthèse offre d''hébergements'!Zone_d_impression</vt:lpstr>
      <vt:lpstr>Tarifs!Zone_d_impression</vt:lpstr>
      <vt:lpstr>Thalasso!Zone_d_impression</vt:lpstr>
      <vt:lpstr>Thermalisme!Zone_d_impression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Bismes</dc:creator>
  <cp:lastModifiedBy>Karine BISMES</cp:lastModifiedBy>
  <cp:lastPrinted>2022-06-17T14:16:16Z</cp:lastPrinted>
  <dcterms:created xsi:type="dcterms:W3CDTF">2019-06-11T13:46:47Z</dcterms:created>
  <dcterms:modified xsi:type="dcterms:W3CDTF">2023-12-19T14:29:03Z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0x0101001B0FA5F7A0F0864A9D53D3231278B4CD</vt:lpwstr>
  </property>
  <property fmtid="{D5CDD505-2E9C-101B-9397-08002B2CF9AE}" pid="3" name="MediaServiceImageTags">
    <vt:lpwstr/>
  </property>
</Properties>
</file>